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673" activeTab="1"/>
  </bookViews>
  <sheets>
    <sheet name="Mau 01CKNS-BC" sheetId="1" r:id="rId1"/>
    <sheet name="B03" sheetId="2" r:id="rId2"/>
    <sheet name="Bieu so 3" sheetId="3" state="hidden" r:id="rId3"/>
    <sheet name="B02" sheetId="4" r:id="rId4"/>
    <sheet name="B01" sheetId="5" r:id="rId5"/>
    <sheet name="Bieu so 1" sheetId="6" state="hidden" r:id="rId6"/>
    <sheet name="noi dung" sheetId="7" state="hidden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\T" localSheetId="0">#REF!</definedName>
    <definedName name="\T">#REF!</definedName>
    <definedName name="_1">#N/A</definedName>
    <definedName name="_1000A01">#N/A</definedName>
    <definedName name="_10SOÁ_CTÖØ" localSheetId="0">#REF!</definedName>
    <definedName name="_10SOÁ_CTÖØ">#REF!</definedName>
    <definedName name="_12SOÁ_LÖÔÏNG" localSheetId="0">#REF!</definedName>
    <definedName name="_12SOÁ_LÖÔÏNG">#REF!</definedName>
    <definedName name="_14TEÂN_HAØNG" localSheetId="0">#REF!</definedName>
    <definedName name="_14TEÂN_HAØNG">#REF!</definedName>
    <definedName name="_16TEÂN_KHAÙCH_HAØ" localSheetId="0">#REF!</definedName>
    <definedName name="_16TEÂN_KHAÙCH_HAØ">#REF!</definedName>
    <definedName name="_18THAØNH_TIEÀN" localSheetId="0">#REF!</definedName>
    <definedName name="_18THAØNH_TIEÀN">#REF!</definedName>
    <definedName name="_2">#N/A</definedName>
    <definedName name="_20TRÒ_GIAÙ" localSheetId="0">#REF!</definedName>
    <definedName name="_20TRÒ_GIAÙ">#REF!</definedName>
    <definedName name="_22TRÒ_GIAÙ__VAT" localSheetId="0">#REF!</definedName>
    <definedName name="_22TRÒ_GIAÙ__VAT">#REF!</definedName>
    <definedName name="_4MAÕ_HAØNG" localSheetId="0">#REF!</definedName>
    <definedName name="_4MAÕ_HAØNG">#REF!</definedName>
    <definedName name="_6MAÕ_SOÁ_THUEÁ" localSheetId="0">#REF!</definedName>
    <definedName name="_6MAÕ_SOÁ_THUEÁ">#REF!</definedName>
    <definedName name="_8ÑÔN_GIAÙ" localSheetId="0">#REF!</definedName>
    <definedName name="_8ÑÔN_GIAÙ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boi1" localSheetId="0">#REF!</definedName>
    <definedName name="_boi1">#REF!</definedName>
    <definedName name="_boi2" localSheetId="0">#REF!</definedName>
    <definedName name="_boi2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cpd1" localSheetId="0">#REF!</definedName>
    <definedName name="_cpd1">#REF!</definedName>
    <definedName name="_cpd2" localSheetId="0">#REF!</definedName>
    <definedName name="_cpd2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E99999" localSheetId="0">#REF!</definedName>
    <definedName name="_E99999">#REF!</definedName>
    <definedName name="_Fill" localSheetId="0" hidden="1">#REF!</definedName>
    <definedName name="_Fill" hidden="1">#REF!</definedName>
    <definedName name="_gia05" localSheetId="0">#REF!</definedName>
    <definedName name="_gia05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lap1" localSheetId="0">#REF!</definedName>
    <definedName name="_lap1">#REF!</definedName>
    <definedName name="_lap2" localSheetId="0">#REF!</definedName>
    <definedName name="_lap2">#REF!</definedName>
    <definedName name="_nc151" localSheetId="0">#REF!</definedName>
    <definedName name="_nc151">#REF!</definedName>
    <definedName name="_NET2" localSheetId="0">#REF!</definedName>
    <definedName name="_NET2">#REF!</definedName>
    <definedName name="_NSO2" localSheetId="2" hidden="1">{"'Sheet1'!$L$16"}</definedName>
    <definedName name="_NSO2" hidden="1">{"'Sheet1'!$L$16"}</definedName>
    <definedName name="_Order1" hidden="1">255</definedName>
    <definedName name="_Order2" hidden="1">255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ort" localSheetId="0" hidden="1">#REF!</definedName>
    <definedName name="_Sort" hidden="1">#REF!</definedName>
    <definedName name="_tct5" localSheetId="0">#REF!</definedName>
    <definedName name="_tct5">#REF!</definedName>
    <definedName name="_tg427" localSheetId="0">#REF!</definedName>
    <definedName name="_tg427">#REF!</definedName>
    <definedName name="_TH20" localSheetId="0">#REF!</definedName>
    <definedName name="_TH20">#REF!</definedName>
    <definedName name="_thu1" localSheetId="0">#REF!</definedName>
    <definedName name="_thu1">#REF!</definedName>
    <definedName name="a" localSheetId="0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 localSheetId="0">#REF!</definedName>
    <definedName name="a277Print_Titles">#REF!</definedName>
    <definedName name="AA" localSheetId="0">#REF!</definedName>
    <definedName name="AA">#REF!</definedName>
    <definedName name="Address" localSheetId="0">#REF!</definedName>
    <definedName name="Address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miang" localSheetId="0">#REF!</definedName>
    <definedName name="amiang">#REF!</definedName>
    <definedName name="anpha" localSheetId="0">#REF!</definedName>
    <definedName name="anpha">#REF!</definedName>
    <definedName name="ban" localSheetId="0">#REF!</definedName>
    <definedName name="ban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ang2" localSheetId="0">#REF!</definedName>
    <definedName name="bang2">#REF!</definedName>
    <definedName name="bang3" localSheetId="0">#REF!</definedName>
    <definedName name="bang3">#REF!</definedName>
    <definedName name="bang4" localSheetId="0">#REF!</definedName>
    <definedName name="bang4">#REF!</definedName>
    <definedName name="bang5" localSheetId="0">#REF!</definedName>
    <definedName name="bang5">#REF!</definedName>
    <definedName name="bang6" localSheetId="0">#REF!</definedName>
    <definedName name="bang6">#REF!</definedName>
    <definedName name="bangchu" localSheetId="0">#REF!</definedName>
    <definedName name="bangchu">#REF!</definedName>
    <definedName name="bangtinh" localSheetId="0">#REF!</definedName>
    <definedName name="bangtinh">#REF!</definedName>
    <definedName name="BarData" localSheetId="0">#REF!</definedName>
    <definedName name="BarData">#REF!</definedName>
    <definedName name="BB" localSheetId="0">#REF!</definedName>
    <definedName name="BB">#REF!</definedName>
    <definedName name="bc" hidden="1">#REF!</definedName>
    <definedName name="bengam" localSheetId="0">#REF!</definedName>
    <definedName name="bengam">#REF!</definedName>
    <definedName name="benuoc" localSheetId="0">#REF!</definedName>
    <definedName name="benuoc">#REF!</definedName>
    <definedName name="beta" localSheetId="0">#REF!</definedName>
    <definedName name="beta">#REF!</definedName>
    <definedName name="blang" localSheetId="0">#REF!</definedName>
    <definedName name="blang">#REF!</definedName>
    <definedName name="BLOCK1" localSheetId="0">#REF!</definedName>
    <definedName name="BLOCK1">#REF!</definedName>
    <definedName name="BLOCK2" localSheetId="0">#REF!</definedName>
    <definedName name="BLOCK2">#REF!</definedName>
    <definedName name="BLOCK3" localSheetId="0">#REF!</definedName>
    <definedName name="BLOCK3">#REF!</definedName>
    <definedName name="blong" localSheetId="0">#REF!</definedName>
    <definedName name="blong">#REF!</definedName>
    <definedName name="BOQ" localSheetId="0">#REF!</definedName>
    <definedName name="BOQ">#REF!</definedName>
    <definedName name="bson" localSheetId="0">#REF!</definedName>
    <definedName name="bson">#REF!</definedName>
    <definedName name="bt" localSheetId="0">#REF!</definedName>
    <definedName name="bt">#REF!</definedName>
    <definedName name="btai" localSheetId="0">#REF!</definedName>
    <definedName name="btai">#REF!</definedName>
    <definedName name="btham" localSheetId="0">#REF!</definedName>
    <definedName name="btham">#REF!</definedName>
    <definedName name="BVCISUMMARY" localSheetId="0">#REF!</definedName>
    <definedName name="BVCISUMMARY">#REF!</definedName>
    <definedName name="cao" localSheetId="0">#REF!</definedName>
    <definedName name="cao">#REF!</definedName>
    <definedName name="cap" localSheetId="0">#REF!</definedName>
    <definedName name="cap">#REF!</definedName>
    <definedName name="cap0.7" localSheetId="0">#REF!</definedName>
    <definedName name="cap0.7">#REF!</definedName>
    <definedName name="Cat" localSheetId="0">#REF!</definedName>
    <definedName name="Cat">#REF!</definedName>
    <definedName name="Category_All" localSheetId="0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c" localSheetId="0">#REF!</definedName>
    <definedName name="cc">#REF!</definedName>
    <definedName name="cd" localSheetId="0">#REF!</definedName>
    <definedName name="cd">#REF!</definedName>
    <definedName name="cdn" localSheetId="0">#REF!</definedName>
    <definedName name="cdn">#REF!</definedName>
    <definedName name="cfk" localSheetId="0">#REF!</definedName>
    <definedName name="cfk">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ity" localSheetId="0">#REF!</definedName>
    <definedName name="City">#REF!</definedName>
    <definedName name="CL" localSheetId="0">#REF!</definedName>
    <definedName name="CL">#REF!</definedName>
    <definedName name="Co" localSheetId="0">#REF!</definedName>
    <definedName name="Co">#REF!</definedName>
    <definedName name="coc" localSheetId="0">#REF!</definedName>
    <definedName name="coc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de" localSheetId="0" hidden="1">#REF!</definedName>
    <definedName name="Code" hidden="1">#REF!</definedName>
    <definedName name="COMMON" localSheetId="0">#REF!</definedName>
    <definedName name="COMMON">#REF!</definedName>
    <definedName name="comong" localSheetId="0">#REF!</definedName>
    <definedName name="comong">#REF!</definedName>
    <definedName name="Company" localSheetId="0">#REF!</definedName>
    <definedName name="Company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bengam" localSheetId="0">#REF!</definedName>
    <definedName name="congbengam">#REF!</definedName>
    <definedName name="congbenuoc" localSheetId="0">#REF!</definedName>
    <definedName name="congbenuoc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co蘄" localSheetId="0">#REF!</definedName>
    <definedName name="congco蘄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NST_EQ" localSheetId="0">#REF!</definedName>
    <definedName name="CONST_EQ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untry" localSheetId="0">#REF!</definedName>
    <definedName name="Country">#REF!</definedName>
    <definedName name="COVER" localSheetId="0">#REF!</definedName>
    <definedName name="COVER">#REF!</definedName>
    <definedName name="cpdd1" localSheetId="0">#REF!</definedName>
    <definedName name="cpdd1">#REF!</definedName>
    <definedName name="cpdd2" localSheetId="0">#REF!</definedName>
    <definedName name="cpdd2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dn9697" localSheetId="0">#REF!</definedName>
    <definedName name="ctdn9697">#REF!</definedName>
    <definedName name="ctiep" localSheetId="0">#REF!</definedName>
    <definedName name="ctiep">#REF!</definedName>
    <definedName name="ctmai" localSheetId="0">#REF!</definedName>
    <definedName name="ctmai">#REF!</definedName>
    <definedName name="ctong" localSheetId="0">#REF!</definedName>
    <definedName name="ctong">#REF!</definedName>
    <definedName name="ctre" localSheetId="0">#REF!</definedName>
    <definedName name="ctre">#REF!</definedName>
    <definedName name="CU_LY" localSheetId="0">#REF!</definedName>
    <definedName name="CU_LY">#REF!</definedName>
    <definedName name="cui" localSheetId="0">#REF!</definedName>
    <definedName name="cui">#REF!</definedName>
    <definedName name="cuoc_vc" localSheetId="0">#REF!</definedName>
    <definedName name="cuoc_vc">#REF!</definedName>
    <definedName name="CURRENCY" localSheetId="0">#REF!</definedName>
    <definedName name="CURRENCY">#REF!</definedName>
    <definedName name="cx" localSheetId="0">#REF!</definedName>
    <definedName name="cx">#REF!</definedName>
    <definedName name="D_7101A_B" localSheetId="0">#REF!</definedName>
    <definedName name="D_7101A_B">#REF!</definedName>
    <definedName name="dam" localSheetId="0">#REF!</definedName>
    <definedName name="dam">#REF!</definedName>
    <definedName name="danducsan" localSheetId="0">#REF!</definedName>
    <definedName name="danducsan">#REF!</definedName>
    <definedName name="data" localSheetId="0">#REF!</definedName>
    <definedName name="data">#REF!</definedName>
    <definedName name="DATA_DATA2_List" localSheetId="0">#REF!</definedName>
    <definedName name="DATA_DATA2_List">#REF!</definedName>
    <definedName name="data1" localSheetId="0" hidden="1">#REF!</definedName>
    <definedName name="data1" hidden="1">#REF!</definedName>
    <definedName name="Data11" localSheetId="0">#REF!</definedName>
    <definedName name="Data11">#REF!</definedName>
    <definedName name="data2" localSheetId="0" hidden="1">#REF!</definedName>
    <definedName name="data2" hidden="1">#REF!</definedName>
    <definedName name="data3" localSheetId="0" hidden="1">#REF!</definedName>
    <definedName name="data3" hidden="1">#REF!</definedName>
    <definedName name="Data41" localSheetId="0">#REF!</definedName>
    <definedName name="Data41">#REF!</definedName>
    <definedName name="datak" localSheetId="0">#REF!</definedName>
    <definedName name="datak">#REF!</definedName>
    <definedName name="datal" localSheetId="0">#REF!</definedName>
    <definedName name="datal">#REF!</definedName>
    <definedName name="db" localSheetId="0">#REF!</definedName>
    <definedName name="db">#REF!</definedName>
    <definedName name="dche" localSheetId="0">#REF!</definedName>
    <definedName name="dche">#REF!</definedName>
    <definedName name="dd4x6" localSheetId="0">#REF!</definedName>
    <definedName name="dd4x6">#REF!</definedName>
    <definedName name="dday" localSheetId="0">#REF!</definedName>
    <definedName name="dday">#REF!</definedName>
    <definedName name="dden" localSheetId="0">#REF!</definedName>
    <definedName name="dden">#REF!</definedName>
    <definedName name="ddia" localSheetId="0">#REF!</definedName>
    <definedName name="ddia">#REF!</definedName>
    <definedName name="den_bu" localSheetId="0">#REF!</definedName>
    <definedName name="den_bu">#REF!</definedName>
    <definedName name="Det32x3" localSheetId="0">#REF!</definedName>
    <definedName name="Det32x3">#REF!</definedName>
    <definedName name="Det35x3" localSheetId="0">#REF!</definedName>
    <definedName name="Det35x3">#REF!</definedName>
    <definedName name="Det40x4" localSheetId="0">#REF!</definedName>
    <definedName name="Det40x4">#REF!</definedName>
    <definedName name="Det50x5" localSheetId="0">#REF!</definedName>
    <definedName name="Det50x5">#REF!</definedName>
    <definedName name="Det63x6" localSheetId="0">#REF!</definedName>
    <definedName name="Det63x6">#REF!</definedName>
    <definedName name="Det75x6" localSheetId="0">#REF!</definedName>
    <definedName name="Det75x6">#REF!</definedName>
    <definedName name="df" localSheetId="0">#REF!</definedName>
    <definedName name="df">#REF!</definedName>
    <definedName name="dg" localSheetId="0">#REF!</definedName>
    <definedName name="dg">#REF!</definedName>
    <definedName name="DGCTI592" localSheetId="0">#REF!</definedName>
    <definedName name="DGCTI592">#REF!</definedName>
    <definedName name="dh" localSheetId="0">#REF!</definedName>
    <definedName name="dh">#REF!</definedName>
    <definedName name="dien" localSheetId="0">#REF!</definedName>
    <definedName name="dien">#REF!</definedName>
    <definedName name="dientichck" localSheetId="0">#REF!</definedName>
    <definedName name="dientichck">#REF!</definedName>
    <definedName name="Discount" localSheetId="0" hidden="1">#REF!</definedName>
    <definedName name="Discount" hidden="1">#REF!</definedName>
    <definedName name="display_area_2" localSheetId="0" hidden="1">#REF!</definedName>
    <definedName name="display_area_2" hidden="1">#REF!</definedName>
    <definedName name="dm" localSheetId="0">#REF!</definedName>
    <definedName name="dm">#REF!</definedName>
    <definedName name="dmat" localSheetId="0">#REF!</definedName>
    <definedName name="dmat">#REF!</definedName>
    <definedName name="dmdv" localSheetId="0">#REF!</definedName>
    <definedName name="dmdv">#REF!</definedName>
    <definedName name="DMHH" localSheetId="0">#REF!</definedName>
    <definedName name="DMHH">#REF!</definedName>
    <definedName name="dmoi" localSheetId="0">#REF!</definedName>
    <definedName name="dmoi">#REF!</definedName>
    <definedName name="DÑt45x4" localSheetId="0">#REF!</definedName>
    <definedName name="DÑt45x4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obt" localSheetId="0">#REF!</definedName>
    <definedName name="dobt">#REF!</definedName>
    <definedName name="Document_array" localSheetId="2">{"?????.xls"}</definedName>
    <definedName name="Document_array">{"?????.xls"}</definedName>
    <definedName name="DSUMDATA" localSheetId="0">#REF!</definedName>
    <definedName name="DSUMDATA">#REF!</definedName>
    <definedName name="DTBH" localSheetId="0">#REF!</definedName>
    <definedName name="DTBH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Email" localSheetId="0">#REF!</definedName>
    <definedName name="Email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xcell_HCM" localSheetId="0">#REF!</definedName>
    <definedName name="Excell_HCM">#REF!</definedName>
    <definedName name="FACTOR" localSheetId="0">#REF!</definedName>
    <definedName name="FACTOR">#REF!</definedName>
    <definedName name="Fax" localSheetId="0">#REF!</definedName>
    <definedName name="Fax">#REF!</definedName>
    <definedName name="FCode" localSheetId="0" hidden="1">#REF!</definedName>
    <definedName name="FCode" hidden="1">#REF!</definedName>
    <definedName name="g40g40" localSheetId="0">#REF!</definedName>
    <definedName name="g40g40">#REF!</definedName>
    <definedName name="gas" localSheetId="0">#REF!</definedName>
    <definedName name="gas">#REF!</definedName>
    <definedName name="gchi" localSheetId="0">#REF!</definedName>
    <definedName name="gchi">#REF!</definedName>
    <definedName name="gd" localSheetId="0">#REF!</definedName>
    <definedName name="gd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ld" localSheetId="0">#REF!</definedName>
    <definedName name="gld">#REF!</definedName>
    <definedName name="Goc32x3" localSheetId="0">#REF!</definedName>
    <definedName name="Goc32x3">#REF!</definedName>
    <definedName name="Goc35x3" localSheetId="0">#REF!</definedName>
    <definedName name="Goc35x3">#REF!</definedName>
    <definedName name="Goc40x4" localSheetId="0">#REF!</definedName>
    <definedName name="Goc40x4">#REF!</definedName>
    <definedName name="Goc45x4" localSheetId="0">#REF!</definedName>
    <definedName name="Goc45x4">#REF!</definedName>
    <definedName name="Goc50x5" localSheetId="0">#REF!</definedName>
    <definedName name="Goc50x5">#REF!</definedName>
    <definedName name="Goc63x6" localSheetId="0">#REF!</definedName>
    <definedName name="Goc63x6">#REF!</definedName>
    <definedName name="Goc75x6" localSheetId="0">#REF!</definedName>
    <definedName name="Goc75x6">#REF!</definedName>
    <definedName name="gtc" localSheetId="0">#REF!</definedName>
    <definedName name="gtc">#REF!</definedName>
    <definedName name="GTXL" localSheetId="0">#REF!</definedName>
    <definedName name="GTXL">#REF!</definedName>
    <definedName name="gxm" localSheetId="0">#REF!</definedName>
    <definedName name="gxm">#REF!</definedName>
    <definedName name="H" localSheetId="2">{"'Sheet1'!$L$16"}</definedName>
    <definedName name="H">{"'Sheet1'!$L$16"}</definedName>
    <definedName name="Ha" localSheetId="0">#REF!</definedName>
    <definedName name="Ha">#REF!</definedName>
    <definedName name="HCM" localSheetId="0">#REF!</definedName>
    <definedName name="HCM">#REF!</definedName>
    <definedName name="HiddenRows" localSheetId="0" hidden="1">#REF!</definedName>
    <definedName name="HiddenRows" hidden="1">#REF!</definedName>
    <definedName name="hien" localSheetId="0">#REF!</definedName>
    <definedName name="hien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oten" localSheetId="0">#REF!</definedName>
    <definedName name="hoten">#REF!</definedName>
    <definedName name="Hoü_vaì_tãn" localSheetId="0">#REF!</definedName>
    <definedName name="Hoü_vaì_tãn">#REF!</definedName>
    <definedName name="HTML_CodePage" hidden="1">950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huy" hidden="1">{"'Sheet1'!$L$16"}</definedName>
    <definedName name="i" localSheetId="0">#REF!</definedName>
    <definedName name="i">#REF!</definedName>
    <definedName name="IDLAB_COST" localSheetId="0">#REF!</definedName>
    <definedName name="IDLAB_COST">#REF!</definedName>
    <definedName name="IND_LAB" localSheetId="0">#REF!</definedName>
    <definedName name="IND_LAB">#REF!</definedName>
    <definedName name="INDMANP" localSheetId="0">#REF!</definedName>
    <definedName name="INDMANP">#REF!</definedName>
    <definedName name="j356C8" localSheetId="0">#REF!</definedName>
    <definedName name="j356C8">#REF!</definedName>
    <definedName name="K" localSheetId="0">#REF!</definedName>
    <definedName name="K">#REF!</definedName>
    <definedName name="kcong" localSheetId="0">#REF!</definedName>
    <definedName name="kcong">#REF!</definedName>
    <definedName name="kdien" localSheetId="0">#REF!</definedName>
    <definedName name="kdien">#REF!</definedName>
    <definedName name="KhuyenmaiUPS">"AutoShape 264"</definedName>
    <definedName name="Kiem_tra_trung_ten" localSheetId="0">#REF!</definedName>
    <definedName name="Kiem_tra_trung_ten">#REF!</definedName>
    <definedName name="KVC" localSheetId="0">#REF!</definedName>
    <definedName name="KVC">#REF!</definedName>
    <definedName name="lanhto" localSheetId="0">#REF!</definedName>
    <definedName name="lanhto">#REF!</definedName>
    <definedName name="list" localSheetId="0">#REF!</definedName>
    <definedName name="list">#REF!</definedName>
    <definedName name="ltre" localSheetId="0">#REF!</definedName>
    <definedName name="ltre">#REF!</definedName>
    <definedName name="lVC" localSheetId="0">#REF!</definedName>
    <definedName name="lVC">#REF!</definedName>
    <definedName name="m" localSheetId="0">#REF!</definedName>
    <definedName name="m">#REF!</definedName>
    <definedName name="ma" localSheetId="0">#REF!</definedName>
    <definedName name="ma">#REF!</definedName>
    <definedName name="MAJ_CON_EQP" localSheetId="0">#REF!</definedName>
    <definedName name="MAJ_CON_EQP">#REF!</definedName>
    <definedName name="matit" localSheetId="0">#REF!</definedName>
    <definedName name="matit">#REF!</definedName>
    <definedName name="mc" localSheetId="0">#REF!</definedName>
    <definedName name="mc">#REF!</definedName>
    <definedName name="me" localSheetId="0">#REF!</definedName>
    <definedName name="me">#REF!</definedName>
    <definedName name="MG_A" localSheetId="0">#REF!</definedName>
    <definedName name="MG_A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Name" localSheetId="0">#REF!</definedName>
    <definedName name="Name">#REF!</definedName>
    <definedName name="NCcap0.7" localSheetId="0">#REF!</definedName>
    <definedName name="NCcap0.7">#REF!</definedName>
    <definedName name="NCcap1" localSheetId="0">#REF!</definedName>
    <definedName name="NCcap1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GAØY" localSheetId="0">#REF!</definedName>
    <definedName name="NGAØY">#REF!</definedName>
    <definedName name="ngau" localSheetId="0">#REF!</definedName>
    <definedName name="ngau">#REF!</definedName>
    <definedName name="NH" localSheetId="0">#REF!</definedName>
    <definedName name="NH">#REF!</definedName>
    <definedName name="Nhapsolieu" localSheetId="0">#REF!</definedName>
    <definedName name="Nhapsolieu">#REF!</definedName>
    <definedName name="NHot" localSheetId="0">#REF!</definedName>
    <definedName name="NHot">#REF!</definedName>
    <definedName name="nhua" localSheetId="0">#REF!</definedName>
    <definedName name="nhua">#REF!</definedName>
    <definedName name="No" localSheetId="0">#REF!</definedName>
    <definedName name="No">#REF!</definedName>
    <definedName name="nsl" localSheetId="0">#REF!</definedName>
    <definedName name="nsl">#REF!</definedName>
    <definedName name="ong" localSheetId="0">#REF!</definedName>
    <definedName name="ong">#REF!</definedName>
    <definedName name="OrderTable" localSheetId="0" hidden="1">#REF!</definedName>
    <definedName name="OrderTable" hidden="1">#REF!</definedName>
    <definedName name="oxy" localSheetId="0">#REF!</definedName>
    <definedName name="oxy">#REF!</definedName>
    <definedName name="PA" localSheetId="0">#REF!</definedName>
    <definedName name="PA">#REF!</definedName>
    <definedName name="panen" localSheetId="0">#REF!</definedName>
    <definedName name="panen">#REF!</definedName>
    <definedName name="pgia" localSheetId="0">#REF!</definedName>
    <definedName name="pgia">#REF!</definedName>
    <definedName name="Phone" localSheetId="0">#REF!</definedName>
    <definedName name="Phone">#REF!</definedName>
    <definedName name="phu_luc_vua" localSheetId="0">#REF!</definedName>
    <definedName name="phu_luc_vua">#REF!</definedName>
    <definedName name="pn_331" localSheetId="0">#REF!</definedName>
    <definedName name="pn_331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_xlnm.Print_Titles" localSheetId="4">'B01'!$A:$B</definedName>
    <definedName name="_xlnm.Print_Titles" localSheetId="5">'Bieu so 1'!$A:$B,'Bieu so 1'!$5:$8</definedName>
    <definedName name="_xlnm.Print_Titles" localSheetId="2">'Bieu so 3'!$B:$C,'Bieu so 3'!$6:$10</definedName>
    <definedName name="_xlnm.Print_Titles" localSheetId="6">'noi dung'!$A:$B,'noi dung'!$7:$8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PROPOSAL" localSheetId="0">#REF!</definedName>
    <definedName name="PROPOSAL">#REF!</definedName>
    <definedName name="pt" localSheetId="0">#REF!</definedName>
    <definedName name="pt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tdg_cong" localSheetId="0">#REF!</definedName>
    <definedName name="ptdg_cong">#REF!</definedName>
    <definedName name="ptdg_duong" localSheetId="0">#REF!</definedName>
    <definedName name="ptdg_duong">#REF!</definedName>
    <definedName name="qh" localSheetId="0">#REF!</definedName>
    <definedName name="qh">#REF!</definedName>
    <definedName name="RCArea" localSheetId="0" hidden="1">#REF!</definedName>
    <definedName name="RCArea" hidden="1">#REF!</definedName>
    <definedName name="RECOUT">#N/A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s" localSheetId="0">#REF!</definedName>
    <definedName name="s">#REF!</definedName>
    <definedName name="san" localSheetId="0">#REF!</definedName>
    <definedName name="san">#REF!</definedName>
    <definedName name="SCH" localSheetId="0">#REF!</definedName>
    <definedName name="SCH">#REF!</definedName>
    <definedName name="Sheet1" localSheetId="0">#REF!</definedName>
    <definedName name="Sheet1">#REF!</definedName>
    <definedName name="SIZE" localSheetId="0">#REF!</definedName>
    <definedName name="SIZE">#REF!</definedName>
    <definedName name="slg" localSheetId="0">#REF!</definedName>
    <definedName name="slg">#REF!</definedName>
    <definedName name="slk" localSheetId="0">#REF!</definedName>
    <definedName name="slk">#REF!</definedName>
    <definedName name="sll" localSheetId="0">#REF!</definedName>
    <definedName name="sll">#REF!</definedName>
    <definedName name="Soi" localSheetId="0">#REF!</definedName>
    <definedName name="Soi">#REF!</definedName>
    <definedName name="SORT" localSheetId="0">#REF!</definedName>
    <definedName name="SORT">#REF!</definedName>
    <definedName name="SPEC" localSheetId="0">#REF!</definedName>
    <definedName name="SPEC">#REF!</definedName>
    <definedName name="SpecialPrice" localSheetId="0" hidden="1">#REF!</definedName>
    <definedName name="SpecialPrice" hidden="1">#REF!</definedName>
    <definedName name="SPECSUMMARY" localSheetId="0">#REF!</definedName>
    <definedName name="SPECSUMMARY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tate" localSheetId="0">#REF!</definedName>
    <definedName name="State">#REF!</definedName>
    <definedName name="SUMMARY" localSheetId="0">#REF!</definedName>
    <definedName name="SUMMARY">#REF!</definedName>
    <definedName name="tadao" localSheetId="0">#REF!</definedName>
    <definedName name="tadao">#REF!</definedName>
    <definedName name="TAMTINH" localSheetId="0">#REF!</definedName>
    <definedName name="TAMTINH">#REF!</definedName>
    <definedName name="TaxTV">10%</definedName>
    <definedName name="TaxXL">5%</definedName>
    <definedName name="TBA" localSheetId="0">#REF!</definedName>
    <definedName name="TBA">#REF!</definedName>
    <definedName name="tbl_ProdInfo" localSheetId="0" hidden="1">#REF!</definedName>
    <definedName name="tbl_ProdInfo" hidden="1">#REF!</definedName>
    <definedName name="tdo" localSheetId="0">#REF!</definedName>
    <definedName name="tdo">#REF!</definedName>
    <definedName name="tenck" localSheetId="0">#REF!</definedName>
    <definedName name="tenck">#REF!</definedName>
    <definedName name="TG" localSheetId="0">#REF!</definedName>
    <definedName name="TG">#REF!</definedName>
    <definedName name="th" localSheetId="0">#REF!</definedName>
    <definedName name="th">#REF!</definedName>
    <definedName name="thang" localSheetId="0">#REF!</definedName>
    <definedName name="thang">#REF!</definedName>
    <definedName name="thanhtien" localSheetId="0">#REF!</definedName>
    <definedName name="thanhtien">#REF!</definedName>
    <definedName name="thepban" localSheetId="0">#REF!</definedName>
    <definedName name="thepban">#REF!</definedName>
    <definedName name="thetichck" localSheetId="0">#REF!</definedName>
    <definedName name="thetichck">#REF!</definedName>
    <definedName name="thinh" localSheetId="0">#REF!</definedName>
    <definedName name="thinh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HUONG1" localSheetId="0">#REF!</definedName>
    <definedName name="THUONG1">#REF!</definedName>
    <definedName name="THUONG2" localSheetId="0">#REF!</definedName>
    <definedName name="THUONG2">#REF!</definedName>
    <definedName name="THUONG3" localSheetId="0">#REF!</definedName>
    <definedName name="THUONG3">#REF!</definedName>
    <definedName name="THUONG4" localSheetId="0">#REF!</definedName>
    <definedName name="THUONG4">#REF!</definedName>
    <definedName name="Tien" localSheetId="0">#REF!</definedName>
    <definedName name="Tien">#REF!</definedName>
    <definedName name="Tim_lan_xuat_hien" localSheetId="0">#REF!</definedName>
    <definedName name="Tim_lan_xuat_hien">#REF!</definedName>
    <definedName name="tim_xuat_hien" localSheetId="0">#REF!</definedName>
    <definedName name="tim_xuat_hien">#REF!</definedName>
    <definedName name="TITAN" localSheetId="0">#REF!</definedName>
    <definedName name="TITAN">#REF!</definedName>
    <definedName name="Tle" localSheetId="0">#REF!</definedName>
    <definedName name="Tle">#REF!</definedName>
    <definedName name="tluong" localSheetId="0">#REF!</definedName>
    <definedName name="tluong">#REF!</definedName>
    <definedName name="ton" localSheetId="0">#REF!</definedName>
    <definedName name="ton">#REF!</definedName>
    <definedName name="Tong_nhom" localSheetId="0">#REF!</definedName>
    <definedName name="Tong_nhom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OP" localSheetId="0">#REF!</definedName>
    <definedName name="TOP">#REF!</definedName>
    <definedName name="total" localSheetId="0">#REF!</definedName>
    <definedName name="total">#REF!</definedName>
    <definedName name="totald" localSheetId="0">#REF!</definedName>
    <definedName name="totald">#REF!</definedName>
    <definedName name="TPLRP" localSheetId="0">#REF!</definedName>
    <definedName name="TPLRP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_VAT_LIEU" localSheetId="0">#REF!</definedName>
    <definedName name="TRA_VAT_LIEU">#REF!</definedName>
    <definedName name="TRA_VL" localSheetId="0">#REF!</definedName>
    <definedName name="TRA_VL">#REF!</definedName>
    <definedName name="TRADE2" localSheetId="0">#REF!</definedName>
    <definedName name="TRADE2">#REF!</definedName>
    <definedName name="TRAM" localSheetId="0">#REF!</definedName>
    <definedName name="TRAM">#REF!</definedName>
    <definedName name="TRAVL" localSheetId="0">#REF!</definedName>
    <definedName name="TRAVL">#REF!</definedName>
    <definedName name="tst" localSheetId="0">#REF!</definedName>
    <definedName name="tst">#REF!</definedName>
    <definedName name="TT" localSheetId="0">#REF!</definedName>
    <definedName name="TT">#REF!</definedName>
    <definedName name="ttam" localSheetId="0">#REF!</definedName>
    <definedName name="ttam">#REF!</definedName>
    <definedName name="ttao" localSheetId="0">#REF!</definedName>
    <definedName name="ttao">#REF!</definedName>
    <definedName name="ttbt" localSheetId="0">#REF!</definedName>
    <definedName name="ttbt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vccot" localSheetId="0">#REF!</definedName>
    <definedName name="vccot">#REF!</definedName>
    <definedName name="vctb" localSheetId="0">#REF!</definedName>
    <definedName name="vctb">#REF!</definedName>
    <definedName name="Vlcap0.7" localSheetId="0">#REF!</definedName>
    <definedName name="Vlcap0.7">#REF!</definedName>
    <definedName name="VLcap1" localSheetId="0">#REF!</definedName>
    <definedName name="VLcap1">#REF!</definedName>
    <definedName name="vungdcd" localSheetId="0">#REF!</definedName>
    <definedName name="vungdcd">#REF!</definedName>
    <definedName name="vungdcl" localSheetId="0">#REF!</definedName>
    <definedName name="vungdcl">#REF!</definedName>
    <definedName name="vungnhapk" localSheetId="0">#REF!</definedName>
    <definedName name="vungnhapk">#REF!</definedName>
    <definedName name="vungnhapl" localSheetId="0">#REF!</definedName>
    <definedName name="vungnhapl">#REF!</definedName>
    <definedName name="vungxuatk" localSheetId="0">#REF!</definedName>
    <definedName name="vungxuatk">#REF!</definedName>
    <definedName name="vungxuatl" localSheetId="0">#REF!</definedName>
    <definedName name="vungxuatl">#REF!</definedName>
    <definedName name="W" localSheetId="0">#REF!</definedName>
    <definedName name="W">#REF!</definedName>
    <definedName name="x" localSheetId="0">#REF!</definedName>
    <definedName name="x">#REF!</definedName>
    <definedName name="xh" localSheetId="0">#REF!</definedName>
    <definedName name="xh">#REF!</definedName>
    <definedName name="xl" localSheetId="0">#REF!</definedName>
    <definedName name="xl">#REF!</definedName>
    <definedName name="xlc" localSheetId="0">#REF!</definedName>
    <definedName name="xlc">#REF!</definedName>
    <definedName name="xlk" localSheetId="0">#REF!</definedName>
    <definedName name="xlk">#REF!</definedName>
    <definedName name="xmp40" localSheetId="0">#REF!</definedName>
    <definedName name="xmp40">#REF!</definedName>
    <definedName name="xn" localSheetId="0">#REF!</definedName>
    <definedName name="xn">#REF!</definedName>
    <definedName name="xoanhapk" localSheetId="0">#REF!,#REF!</definedName>
    <definedName name="xoanhapk">#REF!,#REF!</definedName>
    <definedName name="xoanhapl" localSheetId="0">#REF!,#REF!</definedName>
    <definedName name="xoanhapl">#REF!,#REF!</definedName>
    <definedName name="xoaxuatk" localSheetId="0">#REF!</definedName>
    <definedName name="xoaxuatk">#REF!</definedName>
    <definedName name="xoaxuatl" localSheetId="0">#REF!</definedName>
    <definedName name="xoaxuatl">#REF!</definedName>
    <definedName name="Zip" localSheetId="0">#REF!</definedName>
    <definedName name="Zip">#REF!</definedName>
    <definedName name="ZYX" localSheetId="0">#REF!</definedName>
    <definedName name="ZYX">#REF!</definedName>
    <definedName name="ZZZ" localSheetId="0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<sst xmlns="http://schemas.openxmlformats.org/spreadsheetml/2006/main" count="2357" uniqueCount="581">
  <si>
    <t>4.1</t>
  </si>
  <si>
    <t>4.2</t>
  </si>
  <si>
    <t>0013</t>
  </si>
  <si>
    <t>0022</t>
  </si>
  <si>
    <t>0011</t>
  </si>
  <si>
    <t>0133</t>
  </si>
  <si>
    <t>0012</t>
  </si>
  <si>
    <t>BỘ KHOA HỌC VÀ CÔNG NGHỆ</t>
  </si>
  <si>
    <t>Đơn vị tính: Triệu đồng</t>
  </si>
  <si>
    <t>Số thu phí, lệ phí</t>
  </si>
  <si>
    <t>DỰ TOÁN CHI NGÂN SÁCH NHÀ NƯỚC</t>
  </si>
  <si>
    <t>Kinh phí thường xuyên</t>
  </si>
  <si>
    <t>Kinh phí không thường xuyên</t>
  </si>
  <si>
    <t>Kinh phí thực hiện tự chủ</t>
  </si>
  <si>
    <t>2.2</t>
  </si>
  <si>
    <t>Kinh phí không thực hiện tự chủ</t>
  </si>
  <si>
    <t>Vốn trong nước</t>
  </si>
  <si>
    <t>0023</t>
  </si>
  <si>
    <t>KBNN Quận I, TP Hồ Chí Minh</t>
  </si>
  <si>
    <t>Mã Kho bạc nhà nước</t>
  </si>
  <si>
    <t>Kinh phí thực hiện nhiệm vụ khoa học công nghệ</t>
  </si>
  <si>
    <t xml:space="preserve"> - Kinh phí được giao khoán</t>
  </si>
  <si>
    <t xml:space="preserve"> - Kinh phí không được giao khoán</t>
  </si>
  <si>
    <t xml:space="preserve"> - Kinh phí thực hiện tự chủ</t>
  </si>
  <si>
    <t xml:space="preserve"> - Kinh phí không thực hiện tự chủ</t>
  </si>
  <si>
    <t>c</t>
  </si>
  <si>
    <t>Sửa chữa, chống xuống cấp</t>
  </si>
  <si>
    <t>Cục công tác phía Nam</t>
  </si>
  <si>
    <t>Mã tính chất nguồn kinh phí</t>
  </si>
  <si>
    <t>I.2</t>
  </si>
  <si>
    <t>TT</t>
  </si>
  <si>
    <t>Viện nghiên cứu sáng chế và khai thác công nghệ</t>
  </si>
  <si>
    <t>Cục Phát triển thị trường và doanh nghiệp KH&amp;CN</t>
  </si>
  <si>
    <t>Thanh tra Bộ</t>
  </si>
  <si>
    <t>A</t>
  </si>
  <si>
    <t>C</t>
  </si>
  <si>
    <t>D</t>
  </si>
  <si>
    <t>1055254</t>
  </si>
  <si>
    <t>1059288</t>
  </si>
  <si>
    <t>d</t>
  </si>
  <si>
    <t>1054714</t>
  </si>
  <si>
    <t>1080777</t>
  </si>
  <si>
    <t>1004653</t>
  </si>
  <si>
    <t>1054893</t>
  </si>
  <si>
    <t>1095184</t>
  </si>
  <si>
    <t>1054712</t>
  </si>
  <si>
    <t>1104575</t>
  </si>
  <si>
    <t>1054710</t>
  </si>
  <si>
    <t>1048032</t>
  </si>
  <si>
    <t xml:space="preserve">  - Sù nghiÖp KHCN</t>
  </si>
  <si>
    <t xml:space="preserve">  - Qu¶n lý Nhµ n­íc</t>
  </si>
  <si>
    <t xml:space="preserve">B </t>
  </si>
  <si>
    <t>I</t>
  </si>
  <si>
    <t>I.1</t>
  </si>
  <si>
    <t>I.1.1</t>
  </si>
  <si>
    <t>B</t>
  </si>
  <si>
    <t>I.1.2</t>
  </si>
  <si>
    <t>1.1</t>
  </si>
  <si>
    <t>1.2</t>
  </si>
  <si>
    <t>1.3</t>
  </si>
  <si>
    <t>I.1.3</t>
  </si>
  <si>
    <t xml:space="preserve"> - Kinh phÝ thùc hiÖn kho¸n</t>
  </si>
  <si>
    <t xml:space="preserve"> - Kinh phÝ kh«ng thùc hiÖn kho¸n</t>
  </si>
  <si>
    <t>Kinh phÝ th­êng xuyªn</t>
  </si>
  <si>
    <t xml:space="preserve"> Trong ®ã: Kinh phÝ tiÕt kiÖm 10% thùc hiÖn ®iÒu chØnh tiÒn l­¬ng</t>
  </si>
  <si>
    <t>Kinh phÝ kh«ng th­êng xuyªn</t>
  </si>
  <si>
    <t>II</t>
  </si>
  <si>
    <t>Lương và các khoản tính theo lương của biên chế quản lý nhà nước</t>
  </si>
  <si>
    <t>III</t>
  </si>
  <si>
    <t>IV</t>
  </si>
  <si>
    <t>V</t>
  </si>
  <si>
    <t>Chương trình đổi mới công nghệ quốc gia</t>
  </si>
  <si>
    <t>Văn phòng Ủy ban Vũ trụ</t>
  </si>
  <si>
    <t>Biªn chÕ ®­îc duyÖt</t>
  </si>
  <si>
    <t>2</t>
  </si>
  <si>
    <t>2.1</t>
  </si>
  <si>
    <t>3</t>
  </si>
  <si>
    <t>Chi ®Çu t­ x©y dùng c¬ b¶n</t>
  </si>
  <si>
    <t>a</t>
  </si>
  <si>
    <t>b</t>
  </si>
  <si>
    <t>3.1</t>
  </si>
  <si>
    <t xml:space="preserve"> - Đường truyền quốc tế (tại Sở giao dịch KBNN)</t>
  </si>
  <si>
    <t>3.2</t>
  </si>
  <si>
    <t>Viện Năng lượng Nguyên tử Việt Nam</t>
  </si>
  <si>
    <t>Viện ứng dụng công nghệ</t>
  </si>
  <si>
    <t>Tổng cục Tiêu chuẩn đo lường chất lượng</t>
  </si>
  <si>
    <t>Viện Nghiên cứu và phát triển Vùng</t>
  </si>
  <si>
    <t>Viện đánh giá khoa học và định giá công nghệ</t>
  </si>
  <si>
    <t>Viện Khoa học SHTT</t>
  </si>
  <si>
    <t>Văn phòng công nhận chất lượng</t>
  </si>
  <si>
    <t>Báo Khoa học và Phát triển</t>
  </si>
  <si>
    <t>Tạp chí Khoa học và Công nghệ Việt Nam</t>
  </si>
  <si>
    <t>Trung tâm nghiên cứu và phát triển truyền thông KH&amp;CN</t>
  </si>
  <si>
    <t>Nhà xuất bản KHKT</t>
  </si>
  <si>
    <t>Văn phòng Bộ</t>
  </si>
  <si>
    <t>Cục Sở hữu trí tuệ</t>
  </si>
  <si>
    <t>Cục An toàn bức xạ và hạt nhân</t>
  </si>
  <si>
    <t>Cục năng lượng nguyên tử</t>
  </si>
  <si>
    <t>Cục thông tin KH&amp;CN quốc gia</t>
  </si>
  <si>
    <t>Cục Ứng dụng và phát triển công nghệ</t>
  </si>
  <si>
    <t>Chương trình nông thôn miền núi</t>
  </si>
  <si>
    <t>Văn phòng các chương trình KH&amp;CN trọng điểm cấp nhà nước</t>
  </si>
  <si>
    <t>Tổng số dự toán phân bổ cho các đơn vị</t>
  </si>
  <si>
    <t>Văn phòng các chương trình KH&amp;CN quốc gia</t>
  </si>
  <si>
    <t>Hoạt động của Hội đồng liên Bộ triển khai Quyết định 19/2014/QĐ-TTg về áp dụng Hệ thống ISO 9001:2008 vào hoạt động cơ quan hành chính nhà nước</t>
  </si>
  <si>
    <t>Quỹ Phát triển KH&amp;CN quốc gia</t>
  </si>
  <si>
    <t>BQL tiểu dự án Hoàn thiện hệ thống thống kê đánh giá đo lường (NASATI)</t>
  </si>
  <si>
    <t>BQL dự án HTKT "Trung tâm đổi mới sáng tạo ứng phó với biến đổi khí hậu"</t>
  </si>
  <si>
    <t>CHI ĐẦU TƯ PHÁT TRIỂN</t>
  </si>
  <si>
    <t>CHI THƯỜNG XUYÊN</t>
  </si>
  <si>
    <t>BQL dự án "Đẩy mạnh đổi mới sáng tạo thông qua nghiên cứu, khoa học và công nghệ" (FIRST)</t>
  </si>
  <si>
    <t>e</t>
  </si>
  <si>
    <t>Nội dung</t>
  </si>
  <si>
    <t>Trung tâm Nghiên cứu và Phát triển hội nhập KH&amp;CN quốc tế</t>
  </si>
  <si>
    <t>E</t>
  </si>
  <si>
    <t>Trang phục thanh tra</t>
  </si>
  <si>
    <t>Chương trình phát triển sản phẩm quốc gia</t>
  </si>
  <si>
    <t>Đào tạo sau đại học (Loại 070, Khoản 082)</t>
  </si>
  <si>
    <t>Trung tâm công nghệ thông tin</t>
  </si>
  <si>
    <t>Viện Khoa học và Công nghệ Việt Nam - Hàn Quốc (VKIST)</t>
  </si>
  <si>
    <t>Viện Khoa học và Công nghệ Việt Nam - Hàn Quốc</t>
  </si>
  <si>
    <t>Công tác quản lý về KH&amp;CN</t>
  </si>
  <si>
    <t>0011, 0003</t>
  </si>
  <si>
    <t>0022, 0003</t>
  </si>
  <si>
    <t>BQL dự án HTKT "Trung tâm đổi mới sáng tạo ứng phó biến đổi khí hậu" (VCIC)</t>
  </si>
  <si>
    <t>DỰ TOÁN CHI NSNN</t>
  </si>
  <si>
    <t xml:space="preserve">KINH PHÍ SỰ NGHIỆP KHOA HỌC </t>
  </si>
  <si>
    <t>VỐN TRONG NƯỚC</t>
  </si>
  <si>
    <t>KINH PHÍ THỰC HIỆN NHIỆM VỤ KHOA HỌC CÔNG NGHỆ</t>
  </si>
  <si>
    <t>Đề tài, đề án chuyển tiếp từ năm trước</t>
  </si>
  <si>
    <t>Đề tài, đề án thực hiện từ năm nay</t>
  </si>
  <si>
    <t>Chương trình cấp Bộ chuyển tiếp từ năm trước</t>
  </si>
  <si>
    <t>Duy trì và phát triển mạng Nghiên cứu và Đào tạo Việt Nam (Vinaren)</t>
  </si>
  <si>
    <t>Hợp tác quốc tế</t>
  </si>
  <si>
    <t xml:space="preserve"> - Đoàn ra</t>
  </si>
  <si>
    <t xml:space="preserve"> - Đoàn vào</t>
  </si>
  <si>
    <t xml:space="preserve"> - Niên liễm</t>
  </si>
  <si>
    <t xml:space="preserve"> - Vốn đối ứng cho các dự án nước ngoài</t>
  </si>
  <si>
    <t>Tăng cường cơ sở vật chất, trang thiết bị cho các cơ quan KH&amp;CN</t>
  </si>
  <si>
    <t xml:space="preserve">Tăng cường cơ sở vật chất, trang thiết bị cho các cơ quan KH&amp;CN chuyển tiếp từ năm trước </t>
  </si>
  <si>
    <t>Tăng cường cơ sở vật chất, trang thiết bị cho các cơ quan KH&amp;CN thực hiện từ năm nay</t>
  </si>
  <si>
    <t xml:space="preserve">Sửa chữa, chống xuống cấp chuyển tiếp từ năm trước </t>
  </si>
  <si>
    <t xml:space="preserve"> - Kinh phí thực hiện khoán</t>
  </si>
  <si>
    <t xml:space="preserve"> - Kinh phí không thực hiện khoán</t>
  </si>
  <si>
    <t>Mức phân bổ theo đầu biên chế được giao</t>
  </si>
  <si>
    <t>Lương và cỏc khoản tớnh theo lương của biờn chế quản lý nhà nước</t>
  </si>
  <si>
    <t>Các hoạt động đặc thù phục vụ công tác quản lý nhà nước</t>
  </si>
  <si>
    <t>Mua sắm, sửa chữa lớn TSCĐ</t>
  </si>
  <si>
    <t>Nhiệm vụ chung triển khai Quyết định 19/2014/QĐ-TTg về áp dụng Hệ thống ISO 9001:2008 vào hoạt động cơ quan hành chính nhà nước</t>
  </si>
  <si>
    <t>KINH PHÍ  SỰ NGHIỆP BẢO VỆ MÔI TRƯỜNG</t>
  </si>
  <si>
    <t>Chi quan trắc môi trường</t>
  </si>
  <si>
    <t>Bảo dưỡng, sửa chữa thiết bị</t>
  </si>
  <si>
    <t>Đặt hàng xuất bản phẩm</t>
  </si>
  <si>
    <t xml:space="preserve"> TỔNG CỘNG </t>
  </si>
  <si>
    <t>Sự nghiệp khoa học công nghệ</t>
  </si>
  <si>
    <t>Quản lý hành chính</t>
  </si>
  <si>
    <t>Chương trình, dự án A</t>
  </si>
  <si>
    <t>Chương trình, dự án B</t>
  </si>
  <si>
    <t>Đề tài, dự án theo nghị định thư</t>
  </si>
  <si>
    <t>Nhiệm vụ nghiên cứu và phát triển nguồn gen</t>
  </si>
  <si>
    <t>Các đề tài, dự án thuộc các Chương trình KH&amp;CN trọng điểm cấp Nhà nước giai đoạn 2016-2020 (KC, KX)</t>
  </si>
  <si>
    <t>Kinh phí của các dự án thuộc Chương trình Nông thôn miền núi do Trung ương quản lý</t>
  </si>
  <si>
    <t>Chương trình Nghiên cứu, đào tạo và xây dựng hạ tầng kỹ thuật công nghệ cao thuộc Chương trình quốc gia phát triển công nghệ cao đến năm 2020</t>
  </si>
  <si>
    <t>Nhiệm vụ hợp tác nghiên cứu song phương và đa phương về KHCN đến năm 2020</t>
  </si>
  <si>
    <t>Chương trình hỗ trợ phát triển doanh nghiệp KH&amp;CN và tổ chức KH&amp;CN công lập thực hiện theo cơ chế tự chủ, tự chịu trách nhiệm (CT 592)</t>
  </si>
  <si>
    <t>Chương trình phát triển thị trường KH&amp;CN đến năm 2020</t>
  </si>
  <si>
    <t>Kinh phí quản lý ngoài chương trình</t>
  </si>
  <si>
    <t>Sửa chữa, chống xuống cấp  thực hiện từ năm nay</t>
  </si>
  <si>
    <t>Kinh phí trích từ khoản thu hồi qua thanh tra</t>
  </si>
  <si>
    <t>Kinh phí xây dựng Luật, pháp lệnh</t>
  </si>
  <si>
    <t>KINH PHÍ  SỰ NGHIỆP GIÁO DỤC ĐÀO TẠO</t>
  </si>
  <si>
    <t>CHI  VĂN HÓA, THỂ THAO, GIẢI TRÍ</t>
  </si>
  <si>
    <t>CHI VIỆN TRỢ</t>
  </si>
  <si>
    <t>Quan hệ tài chính với nước ngoài (Loại 340-348)</t>
  </si>
  <si>
    <t>MÃ SỐ ĐƠN VỊ SỬ DỤNG NGÂN SÁCH</t>
  </si>
  <si>
    <t>Địa điểm KBNN nơi đơn vị sử dụng ngân sách giao dịch:</t>
  </si>
  <si>
    <t>Chi tiết theo đơn vị sử dụng</t>
  </si>
  <si>
    <t>Tổng cục Tiêu chuẩn Đo lường Chất lượng</t>
  </si>
  <si>
    <t>Viện nghiên cứu và Phát triển Vùng</t>
  </si>
  <si>
    <t>Viện Đánh giá khoa học và định giá công nghệ</t>
  </si>
  <si>
    <t>Viện Khoa học Sở hữu trí tuệ</t>
  </si>
  <si>
    <t>Nhà xuất bản KH&amp;KT</t>
  </si>
  <si>
    <t xml:space="preserve">Cục Năng lượng Nguyên tử </t>
  </si>
  <si>
    <t xml:space="preserve">Cục Thông tin KH&amp;CN quốc gia </t>
  </si>
  <si>
    <t>Cục ứng dụng và phát triển công nghệ</t>
  </si>
  <si>
    <t>Chi đầu tư xây dựng cơ bản</t>
  </si>
  <si>
    <t>Đào tạo sau đại học (Loại 070-082)</t>
  </si>
  <si>
    <t>Đào tạo lại và bồi dưỡng nghiệp vụ khác cho cán bộ (Loại 070-085)</t>
  </si>
  <si>
    <t>Duy trì hoạt động thường xuyên của tòa nhà trụ sở Bộ KH&amp;CN</t>
  </si>
  <si>
    <t>Kinh phí thực hiện tinh giản biên chế</t>
  </si>
  <si>
    <t>Khoa học tự nhiên và kỹ thuật (Loại 100-101)</t>
  </si>
  <si>
    <t>Vốn ngoài nước</t>
  </si>
  <si>
    <t>Hoạt động điều tra, quan trắc môi trường (Loại 250-251)</t>
  </si>
  <si>
    <t>Hoạt động bảo vệ môi trường khác (Loại 250-278)</t>
  </si>
  <si>
    <t>CHI  TÀI TRỢ XUẤT BẢN</t>
  </si>
  <si>
    <t>KBNN Quận Hoàn Kiếm, Hà Nội</t>
  </si>
  <si>
    <t>KBNN Quận Thanh Xuân, Hà Nội</t>
  </si>
  <si>
    <t>KBNN Thành phố Hà Nội</t>
  </si>
  <si>
    <t>KBNN thành phố Hà Nội
Sở GD KBNN</t>
  </si>
  <si>
    <t>KBNN quận Thanh Xuân, Hà Nội
Sở GD KBNN</t>
  </si>
  <si>
    <t>Trung tâm nghiên cứu và phát triển hội nhập KH&amp;CN quốc tế</t>
  </si>
  <si>
    <t>Văn phòng đăng ký hoạt động KH&amp;CN</t>
  </si>
  <si>
    <t>Văn phòng Chương trình Nông thôn miền núi</t>
  </si>
  <si>
    <t>Văn phòng các Chương trình trọng điểm cấp nhà nước</t>
  </si>
  <si>
    <t>Học viện Khoa học, Công nghệ và Đổi mới sáng tạo</t>
  </si>
  <si>
    <t>Văn phòng Ủy ban Vũ trụ Việt Nam</t>
  </si>
  <si>
    <t>Văn phòng các Chương trình KH&amp;CN quốc gia</t>
  </si>
  <si>
    <t>Quỹ phát triển KH&amp;CN quốc gia</t>
  </si>
  <si>
    <t>Đơn vị dự toán cấp trên</t>
  </si>
  <si>
    <t xml:space="preserve"> - Đoàn ra và niên liễm (Tại Sở giao dịch KBNN)</t>
  </si>
  <si>
    <t>Tạp chí KH&amp;CN Việt Nam</t>
  </si>
  <si>
    <t>I.3</t>
  </si>
  <si>
    <t>I.4</t>
  </si>
  <si>
    <t>Đề án Hệ sinh thái khởi nghiệp đổi mới sáng tạo quốc gia đến năm 2020 (Đề án 844)</t>
  </si>
  <si>
    <t>Chương trình Đào tạo, bồi dưỡng nhân lực KH&amp;CN ở trong nước và nước ngoài bằng ngân sách nhà nước</t>
  </si>
  <si>
    <t>Chi chương trình mục tiêu công nghệ thông tin</t>
  </si>
  <si>
    <t>1051243</t>
  </si>
  <si>
    <t>1048183</t>
  </si>
  <si>
    <t>Số phí, lệ phí nộp NSNN</t>
  </si>
  <si>
    <t>Tổng số thu, chi, nộp ngân sách phí, lệ phí</t>
  </si>
  <si>
    <t xml:space="preserve"> - Lệ phí</t>
  </si>
  <si>
    <t xml:space="preserve"> - Phí</t>
  </si>
  <si>
    <t>Chi từ nguồn thu phí được để lại</t>
  </si>
  <si>
    <t xml:space="preserve"> Phần chi được để lại từ phí</t>
  </si>
  <si>
    <t>Chi sự nghiệp khoa học công nghệ</t>
  </si>
  <si>
    <t>Chi quản lý hành chính</t>
  </si>
  <si>
    <t>Kinh phí nhiệm vụ thường xuyên</t>
  </si>
  <si>
    <t>Kinh phí nhiệm vụ không thường xuyên</t>
  </si>
  <si>
    <t>Kinh phí thực hiện chế độ tự chủ</t>
  </si>
  <si>
    <t>Kinh phí không thực hiện chế độ tự chủ</t>
  </si>
  <si>
    <t>Chi sự nghiệp giáo dục, đào tạo, dạy nghề</t>
  </si>
  <si>
    <t>Chi quản lý hành chính (Loại 340-341)</t>
  </si>
  <si>
    <t>Nghiên cứu và phát triển thực nghiệm khoa học xã hội và nhăn văn (Loại 100-102)</t>
  </si>
  <si>
    <t>Chi sự nghiệp bảo vệ môi trường</t>
  </si>
  <si>
    <t>Chương: 17</t>
  </si>
  <si>
    <t>Đơn vị: triệu đồng</t>
  </si>
  <si>
    <t>Tiền lương và hoạt động bộ máy</t>
  </si>
  <si>
    <t>Tiền lương, tiền công</t>
  </si>
  <si>
    <t>Kinh phí hoạt động chung của các Văn phòng</t>
  </si>
  <si>
    <t xml:space="preserve"> - Hội nghị, hội thảo quốc tế</t>
  </si>
  <si>
    <t>Lương và các khoản tinh theo lương của biên chế quản lý nhà nước</t>
  </si>
  <si>
    <t>1.4</t>
  </si>
  <si>
    <t>PHẦN THU, CHI TỪ PHÍ, LỆ PHÍ</t>
  </si>
  <si>
    <t>Đề tài, đề án cấp Bộ</t>
  </si>
  <si>
    <t>Các nhiệm vụ thuộc Chương trình cấp Bộ</t>
  </si>
  <si>
    <t>Chương trình cấp Bộ mở mới từ năm nay</t>
  </si>
  <si>
    <t>Hội nghị, hội thảo</t>
  </si>
  <si>
    <t>Các nhiệm vụ, dự án bảo vệ môi trường khác</t>
  </si>
  <si>
    <t>Nhiệm vụ quản lý môi trường</t>
  </si>
  <si>
    <t>Công tác quản lý (Loại 070-085)</t>
  </si>
  <si>
    <t xml:space="preserve"> - Đoàn ra và niên liễm tham gia các tổ chức quốc tế (tại SGD KBNN)</t>
  </si>
  <si>
    <t>Đào tạo khác trong nước (Loại 070-083)</t>
  </si>
  <si>
    <t>Nhiệm vụ KHCN cấp cơ sở (Loại 100, Khoản 101)</t>
  </si>
  <si>
    <t>KINH PHÍ THƯỜNG XUYÊN (Loại 100, Khoản 101)</t>
  </si>
  <si>
    <t>Nhiệm vụ KHCN cấp Bộ (Loại 100, Khoản 101)</t>
  </si>
  <si>
    <t>KINH PHÍ KHÔNG THƯỜNG XUYÊN (Loại 100, Khoản 101)</t>
  </si>
  <si>
    <t>Đào tạo lại và bồi dưỡng nghiệp vụ khác cho cán bộ (Loại 070, Khoản 085)</t>
  </si>
  <si>
    <t>Đào tạo khác trong nước (Loại 070, Khoản 083)</t>
  </si>
  <si>
    <t>Công tác quản lý (Loại 070, Khoản 085)</t>
  </si>
  <si>
    <t>Đề án 1136</t>
  </si>
  <si>
    <t>Nghiên cứu và phát triển khoa học công nghệ khác (Loại 100-103)</t>
  </si>
  <si>
    <t>Nhiệm vụ KHCN cấp quốc gia (Loại 100, Khoản 101)</t>
  </si>
  <si>
    <t>0003</t>
  </si>
  <si>
    <t>X</t>
  </si>
  <si>
    <t>Sở GD KBNN</t>
  </si>
  <si>
    <t>Trong đó, số tiết kiệm 10% chi thường xuyên để thực hiện cải cách tiền lương là:</t>
  </si>
  <si>
    <t>Duy trì hoạt động thường xuyên của toà nhà Trụ sở Bộ KH&amp;CN</t>
  </si>
  <si>
    <t>G</t>
  </si>
  <si>
    <t>g</t>
  </si>
  <si>
    <t>h</t>
  </si>
  <si>
    <t>i</t>
  </si>
  <si>
    <t>bé khoa häc vµ c«ng nghÖ</t>
  </si>
  <si>
    <t>Néi dung</t>
  </si>
  <si>
    <t>Chi ®Çu t­ ph¸t triÓn</t>
  </si>
  <si>
    <t>Kinh phÝ thùc hiÖn nhiÖm vô khoa häc c«ng nghÖ</t>
  </si>
  <si>
    <t xml:space="preserve"> - Kinh phÝ thùc hiÖn tù chñ</t>
  </si>
  <si>
    <t xml:space="preserve"> - Kinh phÝ kh«ng thùc hiÖn tù chñ</t>
  </si>
  <si>
    <t>IV.1</t>
  </si>
  <si>
    <t>IV.2</t>
  </si>
  <si>
    <t>MÉu 01/CKNS-BC</t>
  </si>
  <si>
    <t>T×NH H×NH C¤NG KHAI NG¢N S¸CH T¹I C¸C §¥N VÞ THUéC</t>
  </si>
  <si>
    <t>Tªn ®¬n vÞ</t>
  </si>
  <si>
    <t>§¬n vÞ ®· thùc hiÖn c«ng khai ng©n s¸ch</t>
  </si>
  <si>
    <t>H×nh thøc</t>
  </si>
  <si>
    <t>Thêi gian</t>
  </si>
  <si>
    <t>§óng néi dung</t>
  </si>
  <si>
    <t>Ch­a ®óng néi dung</t>
  </si>
  <si>
    <t>§óng h×nh thøc</t>
  </si>
  <si>
    <t>Ch­a ®óng h×nh thøc</t>
  </si>
  <si>
    <t>§óng thêi gian</t>
  </si>
  <si>
    <t>Ch­a ®óng thêi gian</t>
  </si>
  <si>
    <t>ViÖn N¨ng l­îng nguyªn tö ViÖt Nam</t>
  </si>
  <si>
    <t>ViÖn nghiªn cøu h¹t nh©n</t>
  </si>
  <si>
    <t>ViÖn Khoa häc vµ Kü thuËt h¹t nh©n</t>
  </si>
  <si>
    <t>ViÖn C«ng nghÖ x¹ hiÕm</t>
  </si>
  <si>
    <t>Trung t©m h¹t nh©n TP. Hå ChÝ Minh</t>
  </si>
  <si>
    <t>V¨n phßng ViÖn N¨ng l­îng nguyªn tö ViÖt Nam</t>
  </si>
  <si>
    <t>Trung t©m chiÕu x¹ Hµ Néi</t>
  </si>
  <si>
    <t>Trung t©m ®¸nh gi¸ kh«ng ph¸ hñy</t>
  </si>
  <si>
    <t>Trung t©m nghiªn cøu vµ triÓn khai c«ng nghÖ bøc x¹</t>
  </si>
  <si>
    <t>k</t>
  </si>
  <si>
    <t>Trung t©m øng dông kü thuËt h¹t nh©n trong c«ng nghiÖp</t>
  </si>
  <si>
    <t>l</t>
  </si>
  <si>
    <t>Trung t©m ®µo t¹o h¹t nh©n</t>
  </si>
  <si>
    <t>ViÖn øng dông c«ng nghÖ</t>
  </si>
  <si>
    <t>Trung t©m c«ng nghÖ Laser</t>
  </si>
  <si>
    <t>Trung t©m c«ng nghÖ vi ®iÖn tö vµ tin häc</t>
  </si>
  <si>
    <t>Trung t©m quang ®iÖn tö</t>
  </si>
  <si>
    <t>Trung t©m sinh häc thùc nghiÖm</t>
  </si>
  <si>
    <t>Trung t©m c«ng nghÖ vËt liÖu</t>
  </si>
  <si>
    <t>Trung t©m tÝch hîp c«ng nghÖ</t>
  </si>
  <si>
    <t>Chi nh¸nh ViÖn øng dông c«ng nghÖ t¹i TP. Hå ChÝ Minh</t>
  </si>
  <si>
    <t>V¨n phßng ViÖn øng dông c«ng nghÖ</t>
  </si>
  <si>
    <t>Ban qu¶n lý ®Çu t­ vµ ph¸t triÓn dù ¸n</t>
  </si>
  <si>
    <t>Trung t©m ­¬m t¹o c«ng nghÖ vµ doanh nghiÖp KH&amp;CN</t>
  </si>
  <si>
    <t>Tæng côc Tiªu chuÈn §o l­êng ChÊt l­îng</t>
  </si>
  <si>
    <t>Trung t©m kü thuËt tiªu chuÈn ®o l­êng chÊt l­îng 1</t>
  </si>
  <si>
    <t>Trung t©m kü thuËt tiªu chuÈn ®o l­êng chÊt l­îng 2</t>
  </si>
  <si>
    <t>Trung t©m kü thuËt tiªu chuÈn ®o l­êng chÊt l­îng 3</t>
  </si>
  <si>
    <t>Trung t©m kü thuËt tiªu chuÈn ®o l­êng chÊt l­îng 4</t>
  </si>
  <si>
    <t>ViÖn §o l­êng ViÖt Nam</t>
  </si>
  <si>
    <t>ViÖn Tiªu chuÈn chÊt l­îng ViÖt Nam</t>
  </si>
  <si>
    <t>Trung t©m ®µo t¹o nghiÖp vô tiªu chuÈn ®o l­êng chÊt l­îng</t>
  </si>
  <si>
    <t>Trung t©m chøng nhËn phï hîp</t>
  </si>
  <si>
    <t>ViÖn N¨ng suÊt ViÖt Nam</t>
  </si>
  <si>
    <t>m</t>
  </si>
  <si>
    <t>Trung t©m ®µo t¹o vµ chuyÓn giao c«ng nghÖ ViÖt §øc</t>
  </si>
  <si>
    <t>n</t>
  </si>
  <si>
    <t>Trung t©m hç trî ph¸t triÓn doanh nghiÖp võa vµ nhá 1</t>
  </si>
  <si>
    <t>o</t>
  </si>
  <si>
    <t>Trung t©m hç trî ph¸t triÓn doanh nghiÖp võa vµ nhá 2</t>
  </si>
  <si>
    <t>q</t>
  </si>
  <si>
    <t>V¨n phßng th«ng b¸o vµ hái ®¸p quèc gia vÒ tiªu chuÈn ®o l­êng chÊt l­îng</t>
  </si>
  <si>
    <t>Côc qu¶n lý chÊt l­îng s¶n phÈm hµng hãa</t>
  </si>
  <si>
    <t>V¨n phßng Tæng côc Tiªu chuÈn ®o l­êng chÊt l­îng</t>
  </si>
  <si>
    <t>Côc Së h÷u trÝ tuÖ</t>
  </si>
  <si>
    <t>V¨n phßng Côc Së h÷u trÝ tuÖ</t>
  </si>
  <si>
    <t>Côc An toµn bøc x¹ vµ h¹t nh©n</t>
  </si>
  <si>
    <t>V¨n phßng Côc An toµn bøc x¹ vµ h¹t nh©n</t>
  </si>
  <si>
    <t>Trung t©m hç trî kü thuËt an toµn bøc x¹ h¹t nh©n vµ øng phã sù cè</t>
  </si>
  <si>
    <t>Trung t©m th«ng tin vµ ®µo t¹o</t>
  </si>
  <si>
    <t>Côc øng dông vµ ph¸t triÓn c«ng nghÖ</t>
  </si>
  <si>
    <t>V¨n phßng Côc øng dông vµ ph¸t triÓn c«ng nghÖ</t>
  </si>
  <si>
    <t>Trung t©m thiÕt kÕ, chÕ t¹o vµ thö nghiÖm</t>
  </si>
  <si>
    <t>Trung t©m hç trî chuyÓn giao c«ng nghÖ</t>
  </si>
  <si>
    <t>V¨n phßng ®¹i diÖn t¹i TP. Hå ChÝ Minh</t>
  </si>
  <si>
    <t>Côc ph¸t triÓn thÞ tr­êng vµ doanh nghiÖp KH&amp;CN</t>
  </si>
  <si>
    <t>V¨n phßng Côc Ph¸t triÓn thÞ tr­êng vµ doanh nghiÖp KH&amp;CN</t>
  </si>
  <si>
    <t>Trung t©m ­¬m t¹o vµ hç trî doanh nghiÖp KH&amp;CN</t>
  </si>
  <si>
    <t>Trung t©m ®µo t¹o vµ hç trî ph¸t triÓn thÞ tr­êng c«ng nghÖ</t>
  </si>
  <si>
    <t>Häc viÖn Khoa häc, C«ng nghÖ vµ §æi míi s¸ng t¹o</t>
  </si>
  <si>
    <t>ViÖn ChiÕn l­îc vµ ChÝnh s¸ch KH&amp;CN</t>
  </si>
  <si>
    <t>Trung t©m ®µo t¹o båi d­ìng, qu¶n lý KH&amp;CN</t>
  </si>
  <si>
    <t>V¨n phßng Häc viÖn Khoa häc, C«ng nghÖ vµ §æi míi s¸ng t¹o</t>
  </si>
  <si>
    <t>C¬ quan Häc viÖn Khoa häc, C«ng nghÖ vµ §æi míi s¸ng t¹o</t>
  </si>
  <si>
    <t xml:space="preserve">Côc N¨ng l­îng nguyªn tö </t>
  </si>
  <si>
    <t>V¨n phßng Côc N¨ng l­îng nguyªn tö</t>
  </si>
  <si>
    <t>Trung t©m th«ng tin vµ t­ vÊn h¹t nh©n</t>
  </si>
  <si>
    <t>Côc c«ng t¸c phÝa Nam</t>
  </si>
  <si>
    <t>V¨n phßng Côc c«ng t¸c phÝa nam</t>
  </si>
  <si>
    <t>Trung t©m øng dông vµ dÞch vô KH&amp;CN</t>
  </si>
  <si>
    <t>ViÖn nghiªn cøu vµ Ph¸t triÓn Vïng</t>
  </si>
  <si>
    <t>V¨n phßng ®¨ng ký ho¹t ®éng KH&amp;CN</t>
  </si>
  <si>
    <t>Trung t©m C«ng nghÖ Th«ng tin</t>
  </si>
  <si>
    <t>ViÖn §¸nh gi¸ khoa häc vµ ®Þnh gi¸ c«ng nghÖ</t>
  </si>
  <si>
    <t>ViÖn Khoa häc Së h÷u trÝ tuÖ</t>
  </si>
  <si>
    <t>V¨n phßng c«ng nhËn chÊt l­îng</t>
  </si>
  <si>
    <t>B¸o Khoa häc vµ Ph¸t triÓn</t>
  </si>
  <si>
    <t>T¹p chÝ Khoa häc vµ c«ng nghÖ ViÖt Nam</t>
  </si>
  <si>
    <t>Trung t©m nghiªn cøu vµ ph¸t triÓn truyÒn th«ng KH&amp;CN</t>
  </si>
  <si>
    <t>Trung t©m Nghiªn cøu vµ Ph¸t triÓn héi nhËp KH&amp;CN quèc tÕ</t>
  </si>
  <si>
    <t>ViÖn nghiªn cøu s¸ng chÕ vµ khai th¸c c«ng nghÖ</t>
  </si>
  <si>
    <t>V¨n phßng ñy ban vò trô ViÖt Nam</t>
  </si>
  <si>
    <t>V¨n phßng c¸c Ch­¬ng tr×nh KH&amp;CN quèc gia</t>
  </si>
  <si>
    <t xml:space="preserve">Côc Th«ng tin KH&amp;CN quèc gia </t>
  </si>
  <si>
    <t>Nhµ xuÊt b¶n KH&amp;KT</t>
  </si>
  <si>
    <t>V¨n phßng Bé KH&amp;CN</t>
  </si>
  <si>
    <t>Thanh tra Bé KH&amp;CN</t>
  </si>
  <si>
    <t xml:space="preserve">V¨n phßng Ch­¬ng tr×nh n«ng th«n miÒn nói </t>
  </si>
  <si>
    <t>V¨n phßng c¸c Ch­¬ng tr×nh träng ®iÓm cÊp nhµ n­íc</t>
  </si>
  <si>
    <t>Quü ph¸t triÓn KH&amp;CN quèc gia</t>
  </si>
  <si>
    <t>Quü ®æi míi KH&amp;CN quèc gia</t>
  </si>
  <si>
    <t>ViÖn Khoa häc và C«ng nghÖ ViÖt Nam - Hàn Quèc (VKIST)</t>
  </si>
  <si>
    <t>M· nguån Tabmis</t>
  </si>
  <si>
    <t>Tæng sè</t>
  </si>
  <si>
    <t>Trung tâm Nghiên cứu và Phát triển hội nhập KH&amp;CN quốc tê</t>
  </si>
  <si>
    <t>BQLDA đầu tư xây dựng chuyên ngành KH&amp;CN</t>
  </si>
  <si>
    <t>Dự toán</t>
  </si>
  <si>
    <t>So sánh</t>
  </si>
  <si>
    <t>Thực hiện 6 tháng đầu năm 2018</t>
  </si>
  <si>
    <t>Cùng kỳ năm trước</t>
  </si>
  <si>
    <t>D= tõ 1 ®Õn 37</t>
  </si>
  <si>
    <t>0%</t>
  </si>
  <si>
    <t xml:space="preserve"> PhÇn chi ®­îc ®Ó l¹i tõ phÝ</t>
  </si>
  <si>
    <t>Chi tõ nguån thu sù nghiÖp ®­îc ®Ó l¹i</t>
  </si>
  <si>
    <t>C«ng t¸c qu¶n lý</t>
  </si>
  <si>
    <t>Møc ph©n bæ theo ®Çu biªn chÕ được giao</t>
  </si>
  <si>
    <t>C¸c ho¹t ®éng ®Æc thï phôc vô c«ng t¸c qu¶n lý nhµ n­íc</t>
  </si>
  <si>
    <t>Mua s¾m, söa ch÷a lín TSC§</t>
  </si>
  <si>
    <t>Duy tr× ho¹t ®éng th­êng xuyªn cña tßa nhµ trô së Bé KH&amp;CN</t>
  </si>
  <si>
    <t>Ho¹t ®éng cña Héi ®ång liªn Bé triÓn khai QuyÕt ®Þnh 19/2014/Q§-TTg vÒ ¸p dông HÖ thèng ISO 9001:2008 vµo ho¹t ®éng c¬ quan hµnh chÝnh nhµ n­íc</t>
  </si>
  <si>
    <t>Kinh phÝ x©y dùng LuËt, ph¸p lÖnh</t>
  </si>
  <si>
    <t>Héi th¶o cña ®oµn thanh niªn Bé</t>
  </si>
  <si>
    <t>§Ò ¸n 1 cöa quèc gia</t>
  </si>
  <si>
    <t>C«ng t¸c qu¶n lý kÕ ho¹ch Bé, ngµnh, ®Þa ph­¬ng, nhiÖm vô R&amp;D cÊp quèc gia</t>
  </si>
  <si>
    <t>III.1</t>
  </si>
  <si>
    <t>V.1</t>
  </si>
  <si>
    <t>V.2</t>
  </si>
  <si>
    <t>Th«ng tin (Lo¹i 160-171)</t>
  </si>
  <si>
    <t>chi viÖn trî</t>
  </si>
  <si>
    <t>Quan hÖ tµi chÝnh víi n­íc ngoµi (Lo¹i 340-348)</t>
  </si>
  <si>
    <t>Chi  v¨n hãa, thÓ thao, gi¶I trÝ</t>
  </si>
  <si>
    <t>Chi  tµi trî xuÊt b¶n</t>
  </si>
  <si>
    <t>chi ch­¬ng tr×nh môc tiªu quèc gia (x©y dùng n«ng th«n míi)</t>
  </si>
  <si>
    <t>M· sè ®¬n vÞ sö dông ng©n s¸ch</t>
  </si>
  <si>
    <t>§Þa ®iÓm KBNN n¬i ®¬n vÞ sö dông ng©n s¸ch giao dÞch:</t>
  </si>
  <si>
    <t>§¬n vÞ dù to¸n cÊp II</t>
  </si>
  <si>
    <t>KBNN QuËn Hoµn KiÕm, Hµ Néi</t>
  </si>
  <si>
    <t>KBNN QuËn Thanh Xu©n, Hµ Néi</t>
  </si>
  <si>
    <t>KBNN Cầu Giấy, Hµ Néi</t>
  </si>
  <si>
    <t>KBNN Thµnh phè Hµ Néi</t>
  </si>
  <si>
    <t>KBNN QuËn I, TP Hå ChÝ Minh</t>
  </si>
  <si>
    <t>KBNN QuËn Ba §×nh</t>
  </si>
  <si>
    <t>M· Kho b¹c nhµ n­íc</t>
  </si>
  <si>
    <t>Chi sự nghiệp văn hóa thông tin</t>
  </si>
  <si>
    <t>Chi sự nghiệp thông tin (Loại 160-171)</t>
  </si>
  <si>
    <t>Chi sự nghiệp văn hóa (Loại 160-161)</t>
  </si>
  <si>
    <t>Thực hiện quý I năm 2019</t>
  </si>
  <si>
    <t>Ban qu¶n lý khu c«ng nghÖ cao Hßa L¹c</t>
  </si>
  <si>
    <t xml:space="preserve"> Tổng số được giao</t>
  </si>
  <si>
    <t xml:space="preserve"> Tổng số đã phân bổ</t>
  </si>
  <si>
    <t>Biểu số 01</t>
  </si>
  <si>
    <t xml:space="preserve">                                                                                                                          </t>
  </si>
  <si>
    <t xml:space="preserve"> - Kinh phÝ được giao kho¸n</t>
  </si>
  <si>
    <t xml:space="preserve"> - Kinh phÝ kh«ng được giao kho¸n</t>
  </si>
  <si>
    <t xml:space="preserve"> -Đoàn ra và Niên liễm (T¹i Së giao dÞch KBNN)</t>
  </si>
  <si>
    <t>Nghiên cứu và phát triển thực nghiệm khoa học xã hội và nhân văn (Lo¹i 100-102)</t>
  </si>
  <si>
    <t>Chi thường xuyên</t>
  </si>
  <si>
    <t>Sự nghiệp giáo dục, đào tạo</t>
  </si>
  <si>
    <t>Nhiệm vụ KHCN cấp quốc gia</t>
  </si>
  <si>
    <t>Nhiệm vụ KHCN cấp Bộ</t>
  </si>
  <si>
    <t>Nhiệm vụ KHCN cấp cơ sở</t>
  </si>
  <si>
    <t>Biểu số 03</t>
  </si>
  <si>
    <t>0</t>
  </si>
  <si>
    <t>Trung t©m th«ng tin truyÒn th«ng tiªu chuÈn ®o l­êng chÊt l­îng</t>
  </si>
  <si>
    <t>Kinh phí cho Đề án 1136 (Loại 100, Khoản 103)</t>
  </si>
  <si>
    <t>Phân thành:</t>
  </si>
  <si>
    <t xml:space="preserve"> - Kinh phí khoán chi</t>
  </si>
  <si>
    <t xml:space="preserve"> - Kinh phí không khoán chi</t>
  </si>
  <si>
    <t>THUYẾT MINH TỔNG HỢP PHÂN BỔ DỰ TOÁN NGÂN SÁCH NHÀ NƯỚC NĂM 2021 CỦA BỘ KHOA HỌC VÀ CÔNG NGHỆ (ĐỢT 1)</t>
  </si>
  <si>
    <t>(Kèm theo Quyết định số          /QĐ-BKHCN ngày       tháng       năm 2020 của Bộ trưởng Bộ Khoa học và Công nghệ)</t>
  </si>
  <si>
    <t>D = 1 đến 29</t>
  </si>
  <si>
    <t>Hoạt động bộ máy (sau khi đã giảm trừ kinh phí tiết kiệm 10% để thực hiện CCTL)</t>
  </si>
  <si>
    <t>Kinh phí tiết kiệm để thực hiện CCTL (từ hoạt động bộ máy) là:</t>
  </si>
  <si>
    <t>Nhiệm vụ thường xuyên theo chức năng (sau khi đã giảm trừ kinh phí tiết kiệm 10% để thực hiện CCTL)</t>
  </si>
  <si>
    <t>Kinh phí tiết kiệm để thực hiện CCTL (từ nhiệm vụ TXTCN) là:</t>
  </si>
  <si>
    <t>Giảm dự toán kinh phí 0,5% BHXH 07 tháng cuối năm 2017 theo Công văn số 4193/BKHCN-KHTC ngày 30/12/2019</t>
  </si>
  <si>
    <t>Kinh phí hoạt động của VKIST (sau khi đã giảm trừ kinh phí tiết kiệm 10% để thực hiện CCTL)</t>
  </si>
  <si>
    <t>Kinh phí tiết kiệm để thực hiện CCTL (từ kinh phí hoạt động của VKIST)</t>
  </si>
  <si>
    <t>- Kinh phí tiết kiệm để thực hiện cải cách tiền lương là:</t>
  </si>
  <si>
    <t>Kinh phí không thường xuyên khác</t>
  </si>
  <si>
    <t>Bồi dưỡng độc hại</t>
  </si>
  <si>
    <t>Nhiệm vụ thống kê</t>
  </si>
  <si>
    <t>Duy trì, vận hành tòa nhà trung tâm thông tin khu vực phía Nam; quản lý, vận hành và khai thác tòa nhà Trung tâm thông tin khu vực phía Nam</t>
  </si>
  <si>
    <t>1.5</t>
  </si>
  <si>
    <t>1.6</t>
  </si>
  <si>
    <t>Hỗ trợ xuất bản</t>
  </si>
  <si>
    <t>1.7</t>
  </si>
  <si>
    <t>Theo dõi tình hình cải thiện Chỉ số Đổi mới sáng tạo (GII) và các chỉ số khác theo phân công của Chính phủ</t>
  </si>
  <si>
    <t>1.8</t>
  </si>
  <si>
    <t>1.9</t>
  </si>
  <si>
    <t>Các nhiệm vụ khác do cơ quan có thẩm quyền giao (sau khi đã trừ tiết kiệm 10% để thực hiện CCTL)</t>
  </si>
  <si>
    <t>1.10</t>
  </si>
  <si>
    <t>1.11</t>
  </si>
  <si>
    <t>Giải thưởng HCM và giải thưởng nhà nước về KH&amp;CN đợt 6</t>
  </si>
  <si>
    <t>1.12</t>
  </si>
  <si>
    <t>Kinh phí hoạt động của Ủy ban về KH&amp;CN thuộc Hội đồng quốc gia về phát triển bền vững và nâng cao năng lực cạnh tranh</t>
  </si>
  <si>
    <t xml:space="preserve"> - Kinh phí tự chủ tài chính</t>
  </si>
  <si>
    <t xml:space="preserve"> - Kinh phí không tự chủ tài chính</t>
  </si>
  <si>
    <t>Bổ sung và khai thác hiệu quả nguồn tin KH&amp;CN (mở mới)</t>
  </si>
  <si>
    <t>- Kinh phí tiết kiệm để thực hiện cải cách tiền lương từ các nhiệm vụ khác là:</t>
  </si>
  <si>
    <t>Cơ sở dữ liệu Science Direct và Scopus (chuyển tiếp)</t>
  </si>
  <si>
    <t>KINH PHÍ QUẢN LÝ HÀNH CHÍNH</t>
  </si>
  <si>
    <t>Các nhiệm vụ khác do cơ quan có thẩm quyền giao</t>
  </si>
  <si>
    <t>Mua ô tô chức danh</t>
  </si>
  <si>
    <t xml:space="preserve">Phân thành: </t>
  </si>
  <si>
    <t>Chi quan trắc môi trường (Loại 280, Khoản 281)</t>
  </si>
  <si>
    <t>Kinh phí bảo vệ môi trường khác (Loại 280, Khoản 309)</t>
  </si>
  <si>
    <t>KINH PHÍ  SỰ NGHIỆP VĂN HÓA THÔNG TIN (Loại 160, Khoản 161)</t>
  </si>
  <si>
    <t>Thực hiện 03 tháng đầu năm 2021</t>
  </si>
  <si>
    <r>
      <t xml:space="preserve">CÔNG KHAI THỰC HIỆN DỰ TOÁN THU, CHI NGÂN SÁCH NHÀ NƯỚC CỦA 03 THÁNG ĐẦU NĂM 2021
CỦA BỘ KHOA HỌC VÀ CÔNG NGHỆ
</t>
    </r>
    <r>
      <rPr>
        <i/>
        <sz val="15"/>
        <rFont val="Times New Roman"/>
        <family val="1"/>
      </rPr>
      <t>(Kèm theo Công văn số               /BKHCN-KHTC ngày          tháng      năm 2020 
của Bộ Khoa học và Công nghệ)</t>
    </r>
  </si>
  <si>
    <r>
      <t xml:space="preserve">DỰ TOÁN THU, CHI NGÂN SÁCH NHÀ NƯỚC ĐƯỢC GIAO VÀ PHÂN BỔ CHO CÁC ĐƠN VỊ TRỰC THUỘC 
CỦA BỘ KHOA HỌC VÀ CÔNG NGHỆ 03 THÁNG ĐẦU NĂM 2021
</t>
    </r>
    <r>
      <rPr>
        <i/>
        <sz val="14"/>
        <color indexed="8"/>
        <rFont val="Times New Roman"/>
        <family val="1"/>
      </rPr>
      <t>(Kèm theo Công văn số           /BKHCN-KHTC ngày     tháng      năm 2021 của Bộ Khoa học và Công nghệ)</t>
    </r>
  </si>
  <si>
    <t>Nhiệm vụ KH&amp;CN độc lập cấp Nhà nước; Chương trình phát triển Vật lý; Chương trình phát triển khoa học cơ bản trong lĩnh vực Hóa học, Khoa học sự sống, Khoa học trái đất và Khoa học biển 2017 - 2025</t>
  </si>
  <si>
    <t>Chương trình quốc gia hỗ trợ DN nâng cao năng suất và chất lượng sản phẩm, hàng hóa giai đoạn 2021-2030</t>
  </si>
  <si>
    <t>Các dự án thuộc Chương trình Hỗ trợ phát triển tài sản trí tuệ đến năm 2030</t>
  </si>
  <si>
    <t>(KÌm theo C«ng v¨n sè           /BKHCN-KHTC ngµy         th¸ng      n¨m 2021 cña Bé Khoa häc vµ C«ng nghÖ)</t>
  </si>
  <si>
    <t>Tinh giản biên chế</t>
  </si>
  <si>
    <t xml:space="preserve"> </t>
  </si>
  <si>
    <t xml:space="preserve">Số 
TT </t>
  </si>
  <si>
    <t>Tổng số
được giao</t>
  </si>
  <si>
    <t>Tổng số đã
phân bổ</t>
  </si>
  <si>
    <t xml:space="preserve"> Số thu phí, lệ phí</t>
  </si>
  <si>
    <t>Lệ phí</t>
  </si>
  <si>
    <t>Lệ phí…</t>
  </si>
  <si>
    <t>Phí</t>
  </si>
  <si>
    <t>Phí …</t>
  </si>
  <si>
    <t xml:space="preserve">Kinh phí thực hiện chế độ tự chủ </t>
  </si>
  <si>
    <t xml:space="preserve">Kinh phí không thực hiện chế độ tự chủ </t>
  </si>
  <si>
    <t>Chi sự nghiệp khoa học và công nghệ</t>
  </si>
  <si>
    <t>- Nhiệm vụ khoa học công nghệ cấp quốc gia</t>
  </si>
  <si>
    <t>- Nhiệm vụ khoa học công nghệ cấp Bộ</t>
  </si>
  <si>
    <t>- Nhiệm vụ khoa học công nghệ cấp cơ sở</t>
  </si>
  <si>
    <t>Kinh phí nhiệm vụ thường xuyên theo chức năng</t>
  </si>
  <si>
    <t>2.3</t>
  </si>
  <si>
    <t xml:space="preserve">Kinh phí nhiệm vụ không thường xuyên </t>
  </si>
  <si>
    <t>Chi sự nghiệp giáo dục, đào tạo và dạy nghề</t>
  </si>
  <si>
    <t>Chi sự nghiệp y tế, dân số và gia đình</t>
  </si>
  <si>
    <t xml:space="preserve"> Kinh phí nhiệm vụ thường xuyên</t>
  </si>
  <si>
    <t xml:space="preserve">Chi bảo đảm xã hội  </t>
  </si>
  <si>
    <t>5.1</t>
  </si>
  <si>
    <t>5.2</t>
  </si>
  <si>
    <t xml:space="preserve">Chi hoạt động kinh tế </t>
  </si>
  <si>
    <t>6.1</t>
  </si>
  <si>
    <t>6.2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</si>
  <si>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</si>
  <si>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</si>
  <si>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</si>
  <si>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</si>
  <si>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</si>
  <si>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</si>
  <si>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</si>
  <si>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</si>
  <si>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Chi sự nghiệp thể dục thể thao</t>
  </si>
  <si>
    <t>10.1</t>
  </si>
  <si>
    <t>10.2</t>
  </si>
  <si>
    <t xml:space="preserve"> Số phí, lệ phí nộp ngân sách nhà nước</t>
  </si>
  <si>
    <t>Dự toán chi ngân sách nhà nước</t>
  </si>
  <si>
    <t>Nguồn ngân sách trong nước</t>
  </si>
  <si>
    <t xml:space="preserve"> Kinh phí thực hiện chế độ tự chủ </t>
  </si>
  <si>
    <t xml:space="preserve"> Kinh phí nhiệm vụ thường xuyên theo chức năng</t>
  </si>
  <si>
    <t xml:space="preserve">Chi sự nghiệp y tế, dân số và gia đình </t>
  </si>
  <si>
    <t>Nguồn vốn viện trợ</t>
  </si>
  <si>
    <t>Dự án A</t>
  </si>
  <si>
    <t>Dự án B</t>
  </si>
  <si>
    <t>Nguồn vay nợ nước ngoài</t>
  </si>
  <si>
    <t>Ngày     tháng     năm</t>
  </si>
  <si>
    <t>Thủ trưởng đơn vị</t>
  </si>
  <si>
    <t>(Chữ ký, dấu)</t>
  </si>
  <si>
    <t>Họ và tên</t>
  </si>
  <si>
    <t xml:space="preserve">  Đơn vị: BỘ KHOA HỌC VÀ CÔNG NGHỆ
 Chương: 17</t>
  </si>
  <si>
    <t>DỰ TOÁN THU, CHI NGÂN SÁCH NHÀ NƯỚC</t>
  </si>
  <si>
    <t>Đvt: Triệu đồng</t>
  </si>
  <si>
    <t xml:space="preserve">Số TT </t>
  </si>
  <si>
    <t>Dự toán được giao</t>
  </si>
  <si>
    <t>Tổng cộng thực hiện 03 tháng đầu năm 2021</t>
  </si>
  <si>
    <t>ĐV tính: Triệu đồng</t>
  </si>
  <si>
    <t>Dự toán năm</t>
  </si>
  <si>
    <t>Ước thực hiện/Dự toán năm (tỷ lệ %)</t>
  </si>
  <si>
    <t xml:space="preserve"> - Số thu từ phí</t>
  </si>
  <si>
    <t xml:space="preserve"> - Số thu từ lệ phí</t>
  </si>
  <si>
    <t>Biểu số 2 - Ban hành kèm theo Thông tư số 90/2018/TT-BTC ngày 28 tháng 9 năm 2018 
của Bộ Tài chính</t>
  </si>
  <si>
    <t>BQLDA chuyên ngành KH&amp;CN</t>
  </si>
  <si>
    <t>Biểu số 1 - Ban hành kèm theo Thông tư số 90/2018/TT-BTC ngày 28 tháng 9 năm 2018 của Bộ Tài chính</t>
  </si>
  <si>
    <t>4=5+6+…+36</t>
  </si>
  <si>
    <t>(Kèm theo Quyết định số          /QĐ-BKHCN ngày      tháng      năm 2021 của Bộ trưởng Bộ Khoa học và Công nghệ)</t>
  </si>
  <si>
    <t xml:space="preserve">  Đơn vị tính: triệu đồng</t>
  </si>
  <si>
    <t>(Kèm theo Quyết định số        /QĐ-BKHCN ngày      tháng      năm 2021 
của Bộ trưởng Bộ Khoa học và Công nghệ)</t>
  </si>
  <si>
    <t>Biểu số 3 - Ban hành kèm theo Thông tư số 90/2018/TT-BTC ngày 28 tháng 9 năm 2018 
của Bộ Tài chính</t>
  </si>
  <si>
    <t>Đơn vị: BỘ KHOA HỌC VÀ CÔNG NGHỆ
Chương: 17</t>
  </si>
  <si>
    <t>CÔNG KHAI THỰC HIỆN DỰ TOÁN THU- CHI NGÂN SÁCH QUÝ I NĂM 2021</t>
  </si>
  <si>
    <t xml:space="preserve">         Căn cứ Nghị định số 163/2016/NĐ-CP ngày 21 tháng 12 năm 2016 của Chính phủ quy định chi tiết thi hành một số điều của Luật Ngân sách nhà nước;
         Căn cứ Thông tư số 90/2018/TT-BTC ngày 28 tháng 9 năm 2018 của Bộ Tài chính sửa đổi, bổ sung một số điều của Thông tư số 61/2017/TT-BTC ngày 15 tháng 6 năm 2017 hướng dẫn về công khai ngân sách đối với đơn vị dự toán ngân sách, tổ chức được ngân sách nhà nước hỗ trợ;</t>
  </si>
  <si>
    <t>Bé khoa häc vµ c«ng nghÖ quý I n¨m 2021</t>
  </si>
  <si>
    <t>p</t>
  </si>
  <si>
    <t>Trung t©m hç trî khëi nghiÖp s¸ng t¹o quèc gia</t>
  </si>
  <si>
    <t>DỰ TOÁN THU, CHI NGÂN SÁCH NHÀ NƯỚC ĐƯỢC GIAO VÀ PHÂN BỔ 
CHO CÁC ĐƠN VỊ TRỰC THUỘC QUÝ I NĂM 2021</t>
  </si>
  <si>
    <t>Ước thực
hiện quý I/2021</t>
  </si>
  <si>
    <t>Ước thực hiện quý I năm nay so với cùng kỳ năm trước (tỷ lệ %)</t>
  </si>
  <si>
    <t>0214</t>
  </si>
  <si>
    <t>1054715</t>
  </si>
  <si>
    <t>1028507</t>
  </si>
  <si>
    <t>1030031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</si>
</sst>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.0"/>
    <numFmt numFmtId="181" formatCode="_(* #,##0_);_(* \(#,##0\);_(* &quot;-&quot;??_);_(@_)"/>
    <numFmt numFmtId="182" formatCode="_(* #,##0.0_);_(* \(#,##0.0\);_(* &quot;-&quot;??_);_(@_)"/>
    <numFmt numFmtId="183" formatCode="_-* #,##0\ _₫_-;\-* #,##0\ _₫_-;_-* &quot;-&quot;??\ _₫_-;_-@_-"/>
    <numFmt numFmtId="184" formatCode="#,##0;[Red]#,##0"/>
    <numFmt numFmtId="185" formatCode="&quot;Yes&quot;;&quot;Yes&quot;;&quot;No&quot;"/>
    <numFmt numFmtId="186" formatCode="[$-1010000]d/m/yyyy;@"/>
    <numFmt numFmtId="187" formatCode="0.0%"/>
    <numFmt numFmtId="188" formatCode="0.000%"/>
    <numFmt numFmtId="189" formatCode="_-* #,##0.0\ _₫_-;\-* #,##0.0\ _₫_-;_-* &quot;-&quot;?\ _₫_-;_-@_-"/>
    <numFmt numFmtId="190" formatCode="[$-42A]h:mm:ss\ AM/PM"/>
    <numFmt numFmtId="191" formatCode="[$-409]dddd\,\ mmmm\ dd\,\ yyyy"/>
    <numFmt numFmtId="192" formatCode="[$-409]h:mm:ss\ AM/PM"/>
    <numFmt numFmtId="193" formatCode="00000"/>
    <numFmt numFmtId="194" formatCode="_-* #,##0.0_-;\-* #,##0.0_-;_-* &quot;-&quot;?_-;_-@_-"/>
    <numFmt numFmtId="195" formatCode="_(* #,##0.0_);_(* \(#,##0.0\);_(* &quot;-&quot;?_);_(@_)"/>
    <numFmt numFmtId="196" formatCode="[$-809]dd\ mmmm\ yyyy"/>
  </numFmts>
  <fonts count="150">
    <font>
      <sz val="10"/>
      <name val="Arial"/>
      <family val="0"/>
    </font>
    <font>
      <sz val="11"/>
      <color indexed="8"/>
      <name val="Calibri"/>
      <family val="2"/>
    </font>
    <font>
      <sz val="11"/>
      <name val=".VnTime"/>
      <family val="2"/>
    </font>
    <font>
      <sz val="9"/>
      <name val="Times New Roman"/>
      <family val="1"/>
    </font>
    <font>
      <sz val="12"/>
      <name val=".VnTime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4"/>
      <name val=".VnTime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name val=".VnArial Narrow"/>
      <family val="2"/>
    </font>
    <font>
      <sz val="11"/>
      <color indexed="8"/>
      <name val="Arial"/>
      <family val="2"/>
    </font>
    <font>
      <sz val="14"/>
      <color indexed="8"/>
      <name val="Calibri"/>
      <family val="2"/>
    </font>
    <font>
      <b/>
      <u val="single"/>
      <sz val="12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3"/>
      <color indexed="8"/>
      <name val="Times New Roman"/>
      <family val="1"/>
    </font>
    <font>
      <i/>
      <sz val="10"/>
      <name val="Times New Roman"/>
      <family val="1"/>
    </font>
    <font>
      <sz val="12"/>
      <color indexed="8"/>
      <name val="Calibri"/>
      <family val="2"/>
    </font>
    <font>
      <sz val="12"/>
      <color indexed="8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5"/>
      <name val="Times New Roman"/>
      <family val="1"/>
    </font>
    <font>
      <b/>
      <sz val="15"/>
      <name val="Times New Roman"/>
      <family val="1"/>
    </font>
    <font>
      <b/>
      <i/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.VnTime"/>
      <family val="2"/>
    </font>
    <font>
      <b/>
      <sz val="12"/>
      <name val=".VnTime"/>
      <family val="2"/>
    </font>
    <font>
      <sz val="14"/>
      <name val="Times New Roman"/>
      <family val="1"/>
    </font>
    <font>
      <sz val="14"/>
      <color indexed="8"/>
      <name val="Times New Roman"/>
      <family val="2"/>
    </font>
    <font>
      <sz val="11"/>
      <color indexed="8"/>
      <name val="Arial1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9"/>
      <color indexed="10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.VnTimeH"/>
      <family val="2"/>
    </font>
    <font>
      <b/>
      <i/>
      <sz val="10"/>
      <color indexed="8"/>
      <name val=".VnTime"/>
      <family val="2"/>
    </font>
    <font>
      <b/>
      <i/>
      <sz val="11"/>
      <color indexed="8"/>
      <name val=".VnTime"/>
      <family val="2"/>
    </font>
    <font>
      <b/>
      <sz val="12"/>
      <color indexed="8"/>
      <name val=".VnTime"/>
      <family val="2"/>
    </font>
    <font>
      <i/>
      <sz val="12"/>
      <color indexed="8"/>
      <name val=".VnTime"/>
      <family val="2"/>
    </font>
    <font>
      <b/>
      <i/>
      <sz val="12"/>
      <color indexed="8"/>
      <name val=".VnTime"/>
      <family val="2"/>
    </font>
    <font>
      <i/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8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i/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3"/>
      <color indexed="8"/>
      <name val="Cambria"/>
      <family val="1"/>
    </font>
    <font>
      <b/>
      <sz val="13"/>
      <color indexed="8"/>
      <name val=".VnTimeH"/>
      <family val="2"/>
    </font>
    <font>
      <i/>
      <sz val="11"/>
      <color indexed="8"/>
      <name val=".VnTime"/>
      <family val="2"/>
    </font>
    <font>
      <b/>
      <sz val="13"/>
      <color indexed="8"/>
      <name val="Times New Roman"/>
      <family val="1"/>
    </font>
    <font>
      <i/>
      <sz val="13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2"/>
    </font>
    <font>
      <sz val="11"/>
      <color theme="1"/>
      <name val="Arial1"/>
      <family val="0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sz val="9"/>
      <color rgb="FFFF0000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.VnTimeH"/>
      <family val="2"/>
    </font>
    <font>
      <b/>
      <i/>
      <sz val="10"/>
      <color theme="1"/>
      <name val=".VnTime"/>
      <family val="2"/>
    </font>
    <font>
      <b/>
      <i/>
      <sz val="11"/>
      <color theme="1"/>
      <name val=".VnTime"/>
      <family val="2"/>
    </font>
    <font>
      <b/>
      <sz val="12"/>
      <color theme="1"/>
      <name val=".VnTime"/>
      <family val="2"/>
    </font>
    <font>
      <i/>
      <sz val="12"/>
      <color theme="1"/>
      <name val=".VnTime"/>
      <family val="2"/>
    </font>
    <font>
      <b/>
      <i/>
      <sz val="12"/>
      <color theme="1"/>
      <name val=".VnTime"/>
      <family val="2"/>
    </font>
    <font>
      <sz val="12"/>
      <color theme="1"/>
      <name val=".VnTime"/>
      <family val="2"/>
    </font>
    <font>
      <i/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Cambria"/>
      <family val="1"/>
    </font>
    <font>
      <sz val="11"/>
      <color theme="1"/>
      <name val="Cambria"/>
      <family val="1"/>
    </font>
    <font>
      <sz val="12"/>
      <color theme="1"/>
      <name val="Cambria"/>
      <family val="1"/>
    </font>
    <font>
      <i/>
      <sz val="12"/>
      <color theme="1"/>
      <name val="Cambria"/>
      <family val="1"/>
    </font>
    <font>
      <b/>
      <sz val="11"/>
      <color theme="1"/>
      <name val="Cambria"/>
      <family val="1"/>
    </font>
    <font>
      <b/>
      <sz val="13"/>
      <color theme="1"/>
      <name val="Cambria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3"/>
      <color theme="1"/>
      <name val=".VnTimeH"/>
      <family val="2"/>
    </font>
    <font>
      <i/>
      <sz val="11"/>
      <color theme="1"/>
      <name val=".VnTime"/>
      <family val="2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i/>
      <sz val="13"/>
      <color theme="1"/>
      <name val="Cambria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3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2" borderId="0" applyNumberFormat="0" applyBorder="0" applyAlignment="0" applyProtection="0"/>
    <xf numFmtId="0" fontId="1" fillId="3" borderId="0" applyNumberFormat="0" applyBorder="0" applyAlignment="0" applyProtection="0"/>
    <xf numFmtId="0" fontId="95" fillId="4" borderId="0" applyNumberFormat="0" applyBorder="0" applyAlignment="0" applyProtection="0"/>
    <xf numFmtId="0" fontId="1" fillId="5" borderId="0" applyNumberFormat="0" applyBorder="0" applyAlignment="0" applyProtection="0"/>
    <xf numFmtId="0" fontId="95" fillId="6" borderId="0" applyNumberFormat="0" applyBorder="0" applyAlignment="0" applyProtection="0"/>
    <xf numFmtId="0" fontId="1" fillId="7" borderId="0" applyNumberFormat="0" applyBorder="0" applyAlignment="0" applyProtection="0"/>
    <xf numFmtId="0" fontId="95" fillId="8" borderId="0" applyNumberFormat="0" applyBorder="0" applyAlignment="0" applyProtection="0"/>
    <xf numFmtId="0" fontId="1" fillId="9" borderId="0" applyNumberFormat="0" applyBorder="0" applyAlignment="0" applyProtection="0"/>
    <xf numFmtId="0" fontId="95" fillId="10" borderId="0" applyNumberFormat="0" applyBorder="0" applyAlignment="0" applyProtection="0"/>
    <xf numFmtId="0" fontId="1" fillId="11" borderId="0" applyNumberFormat="0" applyBorder="0" applyAlignment="0" applyProtection="0"/>
    <xf numFmtId="0" fontId="95" fillId="12" borderId="0" applyNumberFormat="0" applyBorder="0" applyAlignment="0" applyProtection="0"/>
    <xf numFmtId="0" fontId="1" fillId="13" borderId="0" applyNumberFormat="0" applyBorder="0" applyAlignment="0" applyProtection="0"/>
    <xf numFmtId="0" fontId="95" fillId="14" borderId="0" applyNumberFormat="0" applyBorder="0" applyAlignment="0" applyProtection="0"/>
    <xf numFmtId="0" fontId="1" fillId="15" borderId="0" applyNumberFormat="0" applyBorder="0" applyAlignment="0" applyProtection="0"/>
    <xf numFmtId="0" fontId="95" fillId="16" borderId="0" applyNumberFormat="0" applyBorder="0" applyAlignment="0" applyProtection="0"/>
    <xf numFmtId="0" fontId="1" fillId="17" borderId="0" applyNumberFormat="0" applyBorder="0" applyAlignment="0" applyProtection="0"/>
    <xf numFmtId="0" fontId="95" fillId="18" borderId="0" applyNumberFormat="0" applyBorder="0" applyAlignment="0" applyProtection="0"/>
    <xf numFmtId="0" fontId="1" fillId="19" borderId="0" applyNumberFormat="0" applyBorder="0" applyAlignment="0" applyProtection="0"/>
    <xf numFmtId="0" fontId="95" fillId="20" borderId="0" applyNumberFormat="0" applyBorder="0" applyAlignment="0" applyProtection="0"/>
    <xf numFmtId="0" fontId="1" fillId="9" borderId="0" applyNumberFormat="0" applyBorder="0" applyAlignment="0" applyProtection="0"/>
    <xf numFmtId="0" fontId="95" fillId="21" borderId="0" applyNumberFormat="0" applyBorder="0" applyAlignment="0" applyProtection="0"/>
    <xf numFmtId="0" fontId="1" fillId="15" borderId="0" applyNumberFormat="0" applyBorder="0" applyAlignment="0" applyProtection="0"/>
    <xf numFmtId="0" fontId="95" fillId="22" borderId="0" applyNumberFormat="0" applyBorder="0" applyAlignment="0" applyProtection="0"/>
    <xf numFmtId="0" fontId="1" fillId="23" borderId="0" applyNumberFormat="0" applyBorder="0" applyAlignment="0" applyProtection="0"/>
    <xf numFmtId="0" fontId="96" fillId="24" borderId="0" applyNumberFormat="0" applyBorder="0" applyAlignment="0" applyProtection="0"/>
    <xf numFmtId="0" fontId="43" fillId="25" borderId="0" applyNumberFormat="0" applyBorder="0" applyAlignment="0" applyProtection="0"/>
    <xf numFmtId="0" fontId="96" fillId="26" borderId="0" applyNumberFormat="0" applyBorder="0" applyAlignment="0" applyProtection="0"/>
    <xf numFmtId="0" fontId="43" fillId="17" borderId="0" applyNumberFormat="0" applyBorder="0" applyAlignment="0" applyProtection="0"/>
    <xf numFmtId="0" fontId="96" fillId="27" borderId="0" applyNumberFormat="0" applyBorder="0" applyAlignment="0" applyProtection="0"/>
    <xf numFmtId="0" fontId="43" fillId="19" borderId="0" applyNumberFormat="0" applyBorder="0" applyAlignment="0" applyProtection="0"/>
    <xf numFmtId="0" fontId="96" fillId="28" borderId="0" applyNumberFormat="0" applyBorder="0" applyAlignment="0" applyProtection="0"/>
    <xf numFmtId="0" fontId="43" fillId="29" borderId="0" applyNumberFormat="0" applyBorder="0" applyAlignment="0" applyProtection="0"/>
    <xf numFmtId="0" fontId="96" fillId="30" borderId="0" applyNumberFormat="0" applyBorder="0" applyAlignment="0" applyProtection="0"/>
    <xf numFmtId="0" fontId="43" fillId="31" borderId="0" applyNumberFormat="0" applyBorder="0" applyAlignment="0" applyProtection="0"/>
    <xf numFmtId="0" fontId="96" fillId="32" borderId="0" applyNumberFormat="0" applyBorder="0" applyAlignment="0" applyProtection="0"/>
    <xf numFmtId="0" fontId="43" fillId="33" borderId="0" applyNumberFormat="0" applyBorder="0" applyAlignment="0" applyProtection="0"/>
    <xf numFmtId="0" fontId="96" fillId="34" borderId="0" applyNumberFormat="0" applyBorder="0" applyAlignment="0" applyProtection="0"/>
    <xf numFmtId="0" fontId="43" fillId="35" borderId="0" applyNumberFormat="0" applyBorder="0" applyAlignment="0" applyProtection="0"/>
    <xf numFmtId="0" fontId="96" fillId="36" borderId="0" applyNumberFormat="0" applyBorder="0" applyAlignment="0" applyProtection="0"/>
    <xf numFmtId="0" fontId="43" fillId="37" borderId="0" applyNumberFormat="0" applyBorder="0" applyAlignment="0" applyProtection="0"/>
    <xf numFmtId="0" fontId="96" fillId="38" borderId="0" applyNumberFormat="0" applyBorder="0" applyAlignment="0" applyProtection="0"/>
    <xf numFmtId="0" fontId="43" fillId="39" borderId="0" applyNumberFormat="0" applyBorder="0" applyAlignment="0" applyProtection="0"/>
    <xf numFmtId="0" fontId="96" fillId="40" borderId="0" applyNumberFormat="0" applyBorder="0" applyAlignment="0" applyProtection="0"/>
    <xf numFmtId="0" fontId="43" fillId="29" borderId="0" applyNumberFormat="0" applyBorder="0" applyAlignment="0" applyProtection="0"/>
    <xf numFmtId="0" fontId="96" fillId="41" borderId="0" applyNumberFormat="0" applyBorder="0" applyAlignment="0" applyProtection="0"/>
    <xf numFmtId="0" fontId="43" fillId="31" borderId="0" applyNumberFormat="0" applyBorder="0" applyAlignment="0" applyProtection="0"/>
    <xf numFmtId="0" fontId="96" fillId="42" borderId="0" applyNumberFormat="0" applyBorder="0" applyAlignment="0" applyProtection="0"/>
    <xf numFmtId="0" fontId="43" fillId="43" borderId="0" applyNumberFormat="0" applyBorder="0" applyAlignment="0" applyProtection="0"/>
    <xf numFmtId="0" fontId="97" fillId="44" borderId="0" applyNumberFormat="0" applyBorder="0" applyAlignment="0" applyProtection="0"/>
    <xf numFmtId="0" fontId="44" fillId="5" borderId="0" applyNumberFormat="0" applyBorder="0" applyAlignment="0" applyProtection="0"/>
    <xf numFmtId="0" fontId="98" fillId="45" borderId="1" applyNumberFormat="0" applyAlignment="0" applyProtection="0"/>
    <xf numFmtId="0" fontId="45" fillId="46" borderId="2" applyNumberFormat="0" applyAlignment="0" applyProtection="0"/>
    <xf numFmtId="0" fontId="99" fillId="47" borderId="3" applyNumberFormat="0" applyAlignment="0" applyProtection="0"/>
    <xf numFmtId="0" fontId="46" fillId="48" borderId="4" applyNumberFormat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86" fontId="95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95" fillId="0" borderId="0" applyFont="0" applyFill="0" applyBorder="0" applyAlignment="0" applyProtection="0"/>
    <xf numFmtId="183" fontId="95" fillId="0" borderId="0" applyFont="0" applyFill="0" applyBorder="0" applyAlignment="0" applyProtection="0"/>
    <xf numFmtId="183" fontId="95" fillId="0" borderId="0" applyFont="0" applyFill="0" applyBorder="0" applyAlignment="0" applyProtection="0"/>
    <xf numFmtId="183" fontId="95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95" fillId="0" borderId="0" applyFont="0" applyFill="0" applyBorder="0" applyAlignment="0" applyProtection="0"/>
    <xf numFmtId="179" fontId="18" fillId="0" borderId="0" applyFont="0" applyFill="0" applyBorder="0" applyAlignment="0" applyProtection="0"/>
    <xf numFmtId="183" fontId="95" fillId="0" borderId="0" applyFont="0" applyFill="0" applyBorder="0" applyAlignment="0" applyProtection="0"/>
    <xf numFmtId="18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95" fillId="0" borderId="0" applyFont="0" applyFill="0" applyBorder="0" applyAlignment="0" applyProtection="0"/>
    <xf numFmtId="179" fontId="95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95" fillId="0" borderId="0" applyFont="0" applyFill="0" applyBorder="0" applyAlignment="0" applyProtection="0"/>
    <xf numFmtId="179" fontId="95" fillId="0" borderId="0" applyFont="0" applyFill="0" applyBorder="0" applyAlignment="0" applyProtection="0"/>
    <xf numFmtId="179" fontId="95" fillId="0" borderId="0" applyFont="0" applyFill="0" applyBorder="0" applyAlignment="0" applyProtection="0"/>
    <xf numFmtId="179" fontId="95" fillId="0" borderId="0" applyFont="0" applyFill="0" applyBorder="0" applyAlignment="0" applyProtection="0"/>
    <xf numFmtId="179" fontId="95" fillId="0" borderId="0" applyFont="0" applyFill="0" applyBorder="0" applyAlignment="0" applyProtection="0"/>
    <xf numFmtId="179" fontId="95" fillId="0" borderId="0" applyFont="0" applyFill="0" applyBorder="0" applyAlignment="0" applyProtection="0"/>
    <xf numFmtId="184" fontId="0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95" fillId="0" borderId="0" applyFont="0" applyFill="0" applyBorder="0" applyAlignment="0" applyProtection="0"/>
    <xf numFmtId="179" fontId="95" fillId="0" borderId="0" applyFont="0" applyFill="0" applyBorder="0" applyAlignment="0" applyProtection="0"/>
    <xf numFmtId="179" fontId="95" fillId="0" borderId="0" applyFont="0" applyFill="0" applyBorder="0" applyAlignment="0" applyProtection="0"/>
    <xf numFmtId="17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27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95" fillId="0" borderId="0" applyFont="0" applyFill="0" applyBorder="0" applyAlignment="0" applyProtection="0"/>
    <xf numFmtId="180" fontId="95" fillId="0" borderId="0" applyFont="0" applyFill="0" applyBorder="0" applyAlignment="0" applyProtection="0"/>
    <xf numFmtId="180" fontId="95" fillId="0" borderId="0" applyFont="0" applyFill="0" applyBorder="0" applyAlignment="0" applyProtection="0"/>
    <xf numFmtId="180" fontId="95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95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4" fontId="102" fillId="0" borderId="0">
      <alignment/>
      <protection/>
    </xf>
    <xf numFmtId="0" fontId="10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49" borderId="0" applyNumberFormat="0" applyBorder="0" applyAlignment="0" applyProtection="0"/>
    <xf numFmtId="0" fontId="48" fillId="7" borderId="0" applyNumberFormat="0" applyBorder="0" applyAlignment="0" applyProtection="0"/>
    <xf numFmtId="0" fontId="106" fillId="0" borderId="5" applyNumberFormat="0" applyFill="0" applyAlignment="0" applyProtection="0"/>
    <xf numFmtId="0" fontId="49" fillId="0" borderId="6" applyNumberFormat="0" applyFill="0" applyAlignment="0" applyProtection="0"/>
    <xf numFmtId="0" fontId="107" fillId="0" borderId="7" applyNumberFormat="0" applyFill="0" applyAlignment="0" applyProtection="0"/>
    <xf numFmtId="0" fontId="50" fillId="0" borderId="8" applyNumberFormat="0" applyFill="0" applyAlignment="0" applyProtection="0"/>
    <xf numFmtId="0" fontId="108" fillId="0" borderId="9" applyNumberFormat="0" applyFill="0" applyAlignment="0" applyProtection="0"/>
    <xf numFmtId="0" fontId="51" fillId="0" borderId="10" applyNumberFormat="0" applyFill="0" applyAlignment="0" applyProtection="0"/>
    <xf numFmtId="0" fontId="10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50" borderId="1" applyNumberFormat="0" applyAlignment="0" applyProtection="0"/>
    <xf numFmtId="0" fontId="52" fillId="13" borderId="2" applyNumberFormat="0" applyAlignment="0" applyProtection="0"/>
    <xf numFmtId="0" fontId="111" fillId="0" borderId="11" applyNumberFormat="0" applyFill="0" applyAlignment="0" applyProtection="0"/>
    <xf numFmtId="0" fontId="53" fillId="0" borderId="12" applyNumberFormat="0" applyFill="0" applyAlignment="0" applyProtection="0"/>
    <xf numFmtId="0" fontId="112" fillId="51" borderId="0" applyNumberFormat="0" applyBorder="0" applyAlignment="0" applyProtection="0"/>
    <xf numFmtId="0" fontId="54" fillId="52" borderId="0" applyNumberFormat="0" applyBorder="0" applyAlignment="0" applyProtection="0"/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101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2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114" fillId="45" borderId="15" applyNumberFormat="0" applyAlignment="0" applyProtection="0"/>
    <xf numFmtId="0" fontId="55" fillId="46" borderId="16" applyNumberFormat="0" applyAlignment="0" applyProtection="0"/>
    <xf numFmtId="9" fontId="0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1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6" fillId="0" borderId="17" applyNumberFormat="0" applyFill="0" applyAlignment="0" applyProtection="0"/>
    <xf numFmtId="0" fontId="57" fillId="0" borderId="18" applyNumberFormat="0" applyFill="0" applyAlignment="0" applyProtection="0"/>
    <xf numFmtId="0" fontId="11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769">
    <xf numFmtId="0" fontId="0" fillId="0" borderId="0" xfId="0" applyAlignment="1">
      <alignment/>
    </xf>
    <xf numFmtId="3" fontId="13" fillId="0" borderId="19" xfId="0" applyNumberFormat="1" applyFont="1" applyBorder="1" applyAlignment="1">
      <alignment horizontal="justify" vertical="top" wrapText="1"/>
    </xf>
    <xf numFmtId="3" fontId="20" fillId="0" borderId="19" xfId="0" applyNumberFormat="1" applyFont="1" applyBorder="1" applyAlignment="1">
      <alignment horizontal="center" vertical="center" wrapText="1"/>
    </xf>
    <xf numFmtId="180" fontId="13" fillId="0" borderId="19" xfId="0" applyNumberFormat="1" applyFont="1" applyBorder="1" applyAlignment="1">
      <alignment horizontal="justify" vertical="top" wrapText="1"/>
    </xf>
    <xf numFmtId="3" fontId="22" fillId="0" borderId="19" xfId="0" applyNumberFormat="1" applyFont="1" applyBorder="1" applyAlignment="1">
      <alignment horizontal="justify" vertical="center" wrapText="1"/>
    </xf>
    <xf numFmtId="3" fontId="23" fillId="0" borderId="19" xfId="0" applyNumberFormat="1" applyFont="1" applyBorder="1" applyAlignment="1">
      <alignment horizontal="justify" vertical="center" wrapText="1"/>
    </xf>
    <xf numFmtId="0" fontId="13" fillId="55" borderId="19" xfId="0" applyFont="1" applyFill="1" applyBorder="1" applyAlignment="1">
      <alignment horizontal="center" vertical="center" wrapText="1"/>
    </xf>
    <xf numFmtId="3" fontId="19" fillId="0" borderId="0" xfId="0" applyNumberFormat="1" applyFont="1" applyAlignment="1">
      <alignment vertical="justify" wrapText="1"/>
    </xf>
    <xf numFmtId="180" fontId="12" fillId="55" borderId="19" xfId="69" applyNumberFormat="1" applyFont="1" applyFill="1" applyBorder="1" applyAlignment="1">
      <alignment vertical="center"/>
    </xf>
    <xf numFmtId="180" fontId="12" fillId="0" borderId="19" xfId="0" applyNumberFormat="1" applyFont="1" applyBorder="1" applyAlignment="1">
      <alignment horizontal="justify" vertical="center" wrapText="1"/>
    </xf>
    <xf numFmtId="180" fontId="10" fillId="55" borderId="19" xfId="0" applyNumberFormat="1" applyFont="1" applyFill="1" applyBorder="1" applyAlignment="1">
      <alignment horizontal="justify" vertical="top" wrapText="1"/>
    </xf>
    <xf numFmtId="0" fontId="13" fillId="55" borderId="19" xfId="0" applyFont="1" applyFill="1" applyBorder="1" applyAlignment="1">
      <alignment horizontal="center" vertical="center"/>
    </xf>
    <xf numFmtId="4" fontId="13" fillId="55" borderId="19" xfId="0" applyNumberFormat="1" applyFont="1" applyFill="1" applyBorder="1" applyAlignment="1">
      <alignment vertical="center"/>
    </xf>
    <xf numFmtId="180" fontId="13" fillId="55" borderId="19" xfId="0" applyNumberFormat="1" applyFont="1" applyFill="1" applyBorder="1" applyAlignment="1">
      <alignment horizontal="justify" vertical="top" wrapText="1"/>
    </xf>
    <xf numFmtId="180" fontId="13" fillId="55" borderId="19" xfId="69" applyNumberFormat="1" applyFont="1" applyFill="1" applyBorder="1" applyAlignment="1">
      <alignment vertical="center"/>
    </xf>
    <xf numFmtId="0" fontId="13" fillId="55" borderId="19" xfId="0" applyFont="1" applyFill="1" applyBorder="1" applyAlignment="1" quotePrefix="1">
      <alignment horizontal="center" vertical="center"/>
    </xf>
    <xf numFmtId="3" fontId="20" fillId="0" borderId="19" xfId="0" applyNumberFormat="1" applyFont="1" applyBorder="1" applyAlignment="1">
      <alignment horizontal="justify" vertical="center" wrapText="1"/>
    </xf>
    <xf numFmtId="3" fontId="21" fillId="0" borderId="19" xfId="0" applyNumberFormat="1" applyFont="1" applyBorder="1" applyAlignment="1">
      <alignment horizontal="justify" vertical="center" wrapText="1"/>
    </xf>
    <xf numFmtId="3" fontId="16" fillId="0" borderId="19" xfId="0" applyNumberFormat="1" applyFont="1" applyBorder="1" applyAlignment="1">
      <alignment horizontal="justify" vertical="center" wrapText="1"/>
    </xf>
    <xf numFmtId="3" fontId="10" fillId="0" borderId="19" xfId="0" applyNumberFormat="1" applyFont="1" applyBorder="1" applyAlignment="1">
      <alignment horizontal="justify" vertical="top" wrapText="1"/>
    </xf>
    <xf numFmtId="180" fontId="31" fillId="55" borderId="0" xfId="0" applyNumberFormat="1" applyFont="1" applyFill="1" applyAlignment="1">
      <alignment/>
    </xf>
    <xf numFmtId="180" fontId="3" fillId="55" borderId="0" xfId="0" applyNumberFormat="1" applyFont="1" applyFill="1" applyAlignment="1">
      <alignment/>
    </xf>
    <xf numFmtId="182" fontId="20" fillId="0" borderId="19" xfId="69" applyNumberFormat="1" applyFont="1" applyBorder="1" applyAlignment="1">
      <alignment horizontal="center" vertical="center"/>
    </xf>
    <xf numFmtId="3" fontId="20" fillId="0" borderId="19" xfId="0" applyNumberFormat="1" applyFont="1" applyBorder="1" applyAlignment="1">
      <alignment horizontal="center"/>
    </xf>
    <xf numFmtId="182" fontId="20" fillId="0" borderId="19" xfId="69" applyNumberFormat="1" applyFont="1" applyBorder="1" applyAlignment="1">
      <alignment/>
    </xf>
    <xf numFmtId="3" fontId="20" fillId="0" borderId="19" xfId="0" applyNumberFormat="1" applyFont="1" applyBorder="1" applyAlignment="1">
      <alignment/>
    </xf>
    <xf numFmtId="3" fontId="22" fillId="0" borderId="19" xfId="0" applyNumberFormat="1" applyFont="1" applyBorder="1" applyAlignment="1">
      <alignment horizontal="center"/>
    </xf>
    <xf numFmtId="180" fontId="20" fillId="0" borderId="19" xfId="0" applyNumberFormat="1" applyFont="1" applyBorder="1" applyAlignment="1">
      <alignment/>
    </xf>
    <xf numFmtId="3" fontId="20" fillId="0" borderId="19" xfId="0" applyNumberFormat="1" applyFont="1" applyBorder="1" applyAlignment="1">
      <alignment horizontal="center" wrapText="1"/>
    </xf>
    <xf numFmtId="182" fontId="20" fillId="55" borderId="19" xfId="69" applyNumberFormat="1" applyFont="1" applyFill="1" applyBorder="1" applyAlignment="1">
      <alignment/>
    </xf>
    <xf numFmtId="182" fontId="20" fillId="55" borderId="19" xfId="69" applyNumberFormat="1" applyFont="1" applyFill="1" applyBorder="1" applyAlignment="1">
      <alignment horizontal="right"/>
    </xf>
    <xf numFmtId="182" fontId="20" fillId="0" borderId="19" xfId="69" applyNumberFormat="1" applyFont="1" applyBorder="1" applyAlignment="1">
      <alignment horizontal="right"/>
    </xf>
    <xf numFmtId="3" fontId="23" fillId="0" borderId="19" xfId="0" applyNumberFormat="1" applyFont="1" applyBorder="1" applyAlignment="1">
      <alignment horizontal="center"/>
    </xf>
    <xf numFmtId="182" fontId="21" fillId="0" borderId="19" xfId="0" applyNumberFormat="1" applyFont="1" applyBorder="1" applyAlignment="1">
      <alignment horizontal="right"/>
    </xf>
    <xf numFmtId="3" fontId="21" fillId="0" borderId="19" xfId="0" applyNumberFormat="1" applyFont="1" applyBorder="1" applyAlignment="1">
      <alignment horizontal="right"/>
    </xf>
    <xf numFmtId="3" fontId="20" fillId="0" borderId="19" xfId="0" applyNumberFormat="1" applyFont="1" applyBorder="1" applyAlignment="1">
      <alignment horizontal="right"/>
    </xf>
    <xf numFmtId="3" fontId="21" fillId="0" borderId="19" xfId="0" applyNumberFormat="1" applyFont="1" applyBorder="1" applyAlignment="1">
      <alignment horizontal="center"/>
    </xf>
    <xf numFmtId="3" fontId="20" fillId="0" borderId="19" xfId="0" applyNumberFormat="1" applyFont="1" applyBorder="1" applyAlignment="1" quotePrefix="1">
      <alignment horizontal="center"/>
    </xf>
    <xf numFmtId="3" fontId="22" fillId="0" borderId="19" xfId="0" applyNumberFormat="1" applyFont="1" applyBorder="1" applyAlignment="1">
      <alignment horizontal="center" vertical="top" wrapText="1"/>
    </xf>
    <xf numFmtId="3" fontId="23" fillId="55" borderId="19" xfId="0" applyNumberFormat="1" applyFont="1" applyFill="1" applyBorder="1" applyAlignment="1">
      <alignment horizontal="justify" vertical="center" wrapText="1"/>
    </xf>
    <xf numFmtId="180" fontId="20" fillId="0" borderId="19" xfId="0" applyNumberFormat="1" applyFont="1" applyBorder="1" applyAlignment="1">
      <alignment horizontal="right"/>
    </xf>
    <xf numFmtId="180" fontId="21" fillId="0" borderId="19" xfId="0" applyNumberFormat="1" applyFont="1" applyBorder="1" applyAlignment="1">
      <alignment horizontal="right"/>
    </xf>
    <xf numFmtId="3" fontId="20" fillId="55" borderId="19" xfId="0" applyNumberFormat="1" applyFont="1" applyFill="1" applyBorder="1" applyAlignment="1">
      <alignment horizontal="center"/>
    </xf>
    <xf numFmtId="3" fontId="20" fillId="55" borderId="19" xfId="0" applyNumberFormat="1" applyFont="1" applyFill="1" applyBorder="1" applyAlignment="1">
      <alignment horizontal="justify" vertical="center" wrapText="1"/>
    </xf>
    <xf numFmtId="182" fontId="20" fillId="55" borderId="19" xfId="0" applyNumberFormat="1" applyFont="1" applyFill="1" applyBorder="1" applyAlignment="1">
      <alignment horizontal="right"/>
    </xf>
    <xf numFmtId="182" fontId="22" fillId="0" borderId="19" xfId="0" applyNumberFormat="1" applyFont="1" applyBorder="1" applyAlignment="1">
      <alignment horizontal="right"/>
    </xf>
    <xf numFmtId="182" fontId="23" fillId="0" borderId="19" xfId="0" applyNumberFormat="1" applyFont="1" applyBorder="1" applyAlignment="1">
      <alignment horizontal="right"/>
    </xf>
    <xf numFmtId="182" fontId="20" fillId="0" borderId="19" xfId="0" applyNumberFormat="1" applyFont="1" applyBorder="1" applyAlignment="1">
      <alignment horizontal="right"/>
    </xf>
    <xf numFmtId="180" fontId="23" fillId="0" borderId="19" xfId="0" applyNumberFormat="1" applyFont="1" applyBorder="1" applyAlignment="1">
      <alignment horizontal="center"/>
    </xf>
    <xf numFmtId="180" fontId="21" fillId="0" borderId="19" xfId="0" applyNumberFormat="1" applyFont="1" applyBorder="1" applyAlignment="1">
      <alignment horizontal="justify" vertical="center" wrapText="1"/>
    </xf>
    <xf numFmtId="180" fontId="21" fillId="0" borderId="19" xfId="0" applyNumberFormat="1" applyFont="1" applyBorder="1" applyAlignment="1">
      <alignment horizontal="center"/>
    </xf>
    <xf numFmtId="180" fontId="20" fillId="0" borderId="19" xfId="0" applyNumberFormat="1" applyFont="1" applyBorder="1" applyAlignment="1">
      <alignment horizontal="center"/>
    </xf>
    <xf numFmtId="3" fontId="20" fillId="0" borderId="19" xfId="0" applyNumberFormat="1" applyFont="1" applyBorder="1" applyAlignment="1" quotePrefix="1">
      <alignment horizontal="center" vertical="top" wrapText="1"/>
    </xf>
    <xf numFmtId="3" fontId="23" fillId="0" borderId="19" xfId="0" applyNumberFormat="1" applyFont="1" applyBorder="1" applyAlignment="1">
      <alignment horizontal="center" vertical="top" wrapText="1"/>
    </xf>
    <xf numFmtId="3" fontId="20" fillId="0" borderId="19" xfId="0" applyNumberFormat="1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180" fontId="20" fillId="0" borderId="19" xfId="0" applyNumberFormat="1" applyFont="1" applyBorder="1" applyAlignment="1">
      <alignment horizontal="right" vertical="center"/>
    </xf>
    <xf numFmtId="0" fontId="21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1" fillId="56" borderId="19" xfId="0" applyFont="1" applyFill="1" applyBorder="1" applyAlignment="1">
      <alignment horizontal="center" vertical="center"/>
    </xf>
    <xf numFmtId="3" fontId="21" fillId="0" borderId="19" xfId="0" applyNumberFormat="1" applyFont="1" applyBorder="1" applyAlignment="1">
      <alignment vertical="center"/>
    </xf>
    <xf numFmtId="3" fontId="21" fillId="0" borderId="19" xfId="0" applyNumberFormat="1" applyFont="1" applyBorder="1" applyAlignment="1">
      <alignment horizontal="center" vertical="center" wrapText="1"/>
    </xf>
    <xf numFmtId="182" fontId="21" fillId="0" borderId="19" xfId="69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 quotePrefix="1">
      <alignment horizontal="center" vertical="center" wrapText="1"/>
    </xf>
    <xf numFmtId="3" fontId="34" fillId="0" borderId="0" xfId="0" applyNumberFormat="1" applyFont="1" applyAlignment="1">
      <alignment/>
    </xf>
    <xf numFmtId="3" fontId="19" fillId="0" borderId="0" xfId="0" applyNumberFormat="1" applyFont="1" applyAlignment="1">
      <alignment horizontal="left"/>
    </xf>
    <xf numFmtId="3" fontId="21" fillId="0" borderId="0" xfId="0" applyNumberFormat="1" applyFont="1" applyAlignment="1">
      <alignment/>
    </xf>
    <xf numFmtId="3" fontId="35" fillId="0" borderId="0" xfId="0" applyNumberFormat="1" applyFont="1" applyAlignment="1">
      <alignment horizontal="center"/>
    </xf>
    <xf numFmtId="182" fontId="21" fillId="0" borderId="0" xfId="69" applyNumberFormat="1" applyFont="1" applyAlignment="1">
      <alignment/>
    </xf>
    <xf numFmtId="3" fontId="34" fillId="0" borderId="0" xfId="0" applyNumberFormat="1" applyFont="1" applyAlignment="1">
      <alignment vertical="center" wrapText="1"/>
    </xf>
    <xf numFmtId="3" fontId="21" fillId="0" borderId="0" xfId="0" applyNumberFormat="1" applyFont="1" applyAlignment="1">
      <alignment vertical="center" wrapText="1"/>
    </xf>
    <xf numFmtId="3" fontId="22" fillId="0" borderId="20" xfId="0" applyNumberFormat="1" applyFont="1" applyBorder="1" applyAlignment="1">
      <alignment vertical="top" wrapText="1"/>
    </xf>
    <xf numFmtId="182" fontId="22" fillId="0" borderId="20" xfId="69" applyNumberFormat="1" applyFont="1" applyBorder="1" applyAlignment="1">
      <alignment vertical="top" wrapText="1"/>
    </xf>
    <xf numFmtId="3" fontId="22" fillId="0" borderId="20" xfId="0" applyNumberFormat="1" applyFont="1" applyBorder="1" applyAlignment="1">
      <alignment vertical="top"/>
    </xf>
    <xf numFmtId="3" fontId="34" fillId="0" borderId="0" xfId="0" applyNumberFormat="1" applyFont="1" applyAlignment="1">
      <alignment vertical="center"/>
    </xf>
    <xf numFmtId="3" fontId="36" fillId="0" borderId="0" xfId="0" applyNumberFormat="1" applyFont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3" fontId="35" fillId="0" borderId="0" xfId="0" applyNumberFormat="1" applyFont="1" applyAlignment="1">
      <alignment/>
    </xf>
    <xf numFmtId="3" fontId="37" fillId="0" borderId="0" xfId="0" applyNumberFormat="1" applyFont="1" applyAlignment="1">
      <alignment/>
    </xf>
    <xf numFmtId="180" fontId="35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35" fillId="55" borderId="0" xfId="0" applyNumberFormat="1" applyFont="1" applyFill="1" applyAlignment="1">
      <alignment/>
    </xf>
    <xf numFmtId="180" fontId="38" fillId="0" borderId="0" xfId="0" applyNumberFormat="1" applyFont="1" applyAlignment="1">
      <alignment/>
    </xf>
    <xf numFmtId="0" fontId="20" fillId="0" borderId="0" xfId="0" applyFont="1" applyAlignment="1">
      <alignment horizontal="center" vertical="center"/>
    </xf>
    <xf numFmtId="3" fontId="34" fillId="0" borderId="0" xfId="0" applyNumberFormat="1" applyFont="1" applyAlignment="1">
      <alignment horizontal="center" vertical="center" wrapText="1"/>
    </xf>
    <xf numFmtId="3" fontId="23" fillId="0" borderId="20" xfId="0" applyNumberFormat="1" applyFont="1" applyBorder="1" applyAlignment="1">
      <alignment vertical="top"/>
    </xf>
    <xf numFmtId="0" fontId="13" fillId="55" borderId="19" xfId="0" applyFont="1" applyFill="1" applyBorder="1" applyAlignment="1">
      <alignment horizontal="center" vertical="top" wrapText="1"/>
    </xf>
    <xf numFmtId="3" fontId="23" fillId="0" borderId="19" xfId="0" applyNumberFormat="1" applyFont="1" applyBorder="1" applyAlignment="1">
      <alignment horizontal="left" vertical="center" wrapText="1"/>
    </xf>
    <xf numFmtId="3" fontId="23" fillId="0" borderId="20" xfId="0" applyNumberFormat="1" applyFont="1" applyBorder="1" applyAlignment="1">
      <alignment horizontal="right" vertical="top"/>
    </xf>
    <xf numFmtId="0" fontId="42" fillId="56" borderId="19" xfId="244" applyFont="1" applyFill="1" applyBorder="1" applyAlignment="1">
      <alignment horizontal="center" vertical="center"/>
      <protection/>
    </xf>
    <xf numFmtId="3" fontId="22" fillId="0" borderId="19" xfId="0" applyNumberFormat="1" applyFont="1" applyBorder="1" applyAlignment="1">
      <alignment horizontal="center" wrapText="1"/>
    </xf>
    <xf numFmtId="182" fontId="22" fillId="0" borderId="19" xfId="69" applyNumberFormat="1" applyFont="1" applyBorder="1" applyAlignment="1">
      <alignment/>
    </xf>
    <xf numFmtId="180" fontId="22" fillId="0" borderId="19" xfId="0" applyNumberFormat="1" applyFont="1" applyBorder="1" applyAlignment="1">
      <alignment/>
    </xf>
    <xf numFmtId="3" fontId="38" fillId="0" borderId="0" xfId="0" applyNumberFormat="1" applyFont="1" applyAlignment="1">
      <alignment/>
    </xf>
    <xf numFmtId="3" fontId="23" fillId="0" borderId="19" xfId="0" applyNumberFormat="1" applyFont="1" applyBorder="1" applyAlignment="1" quotePrefix="1">
      <alignment horizontal="center"/>
    </xf>
    <xf numFmtId="3" fontId="23" fillId="0" borderId="19" xfId="0" applyNumberFormat="1" applyFont="1" applyBorder="1" applyAlignment="1">
      <alignment horizontal="right"/>
    </xf>
    <xf numFmtId="3" fontId="21" fillId="0" borderId="19" xfId="0" applyNumberFormat="1" applyFont="1" applyBorder="1" applyAlignment="1" quotePrefix="1">
      <alignment horizontal="center"/>
    </xf>
    <xf numFmtId="180" fontId="23" fillId="0" borderId="0" xfId="0" applyNumberFormat="1" applyFont="1" applyAlignment="1">
      <alignment/>
    </xf>
    <xf numFmtId="0" fontId="23" fillId="0" borderId="19" xfId="0" applyFont="1" applyBorder="1" applyAlignment="1" quotePrefix="1">
      <alignment horizontal="center"/>
    </xf>
    <xf numFmtId="180" fontId="23" fillId="0" borderId="19" xfId="0" applyNumberFormat="1" applyFont="1" applyBorder="1" applyAlignment="1">
      <alignment horizontal="right"/>
    </xf>
    <xf numFmtId="3" fontId="23" fillId="0" borderId="19" xfId="0" applyNumberFormat="1" applyFont="1" applyBorder="1" applyAlignment="1">
      <alignment horizontal="center" vertical="center"/>
    </xf>
    <xf numFmtId="3" fontId="39" fillId="0" borderId="0" xfId="0" applyNumberFormat="1" applyFont="1" applyAlignment="1">
      <alignment horizontal="right"/>
    </xf>
    <xf numFmtId="3" fontId="6" fillId="55" borderId="0" xfId="0" applyNumberFormat="1" applyFont="1" applyFill="1" applyAlignment="1">
      <alignment/>
    </xf>
    <xf numFmtId="0" fontId="5" fillId="55" borderId="0" xfId="0" applyFont="1" applyFill="1" applyAlignment="1">
      <alignment horizontal="center"/>
    </xf>
    <xf numFmtId="180" fontId="14" fillId="55" borderId="0" xfId="69" applyNumberFormat="1" applyFont="1" applyFill="1" applyAlignment="1">
      <alignment/>
    </xf>
    <xf numFmtId="3" fontId="3" fillId="55" borderId="0" xfId="0" applyNumberFormat="1" applyFont="1" applyFill="1" applyAlignment="1">
      <alignment/>
    </xf>
    <xf numFmtId="4" fontId="3" fillId="55" borderId="0" xfId="0" applyNumberFormat="1" applyFont="1" applyFill="1" applyAlignment="1">
      <alignment/>
    </xf>
    <xf numFmtId="0" fontId="5" fillId="55" borderId="0" xfId="0" applyFont="1" applyFill="1" applyAlignment="1">
      <alignment vertical="center" wrapText="1"/>
    </xf>
    <xf numFmtId="0" fontId="5" fillId="55" borderId="0" xfId="0" applyFont="1" applyFill="1" applyAlignment="1">
      <alignment horizontal="center" vertical="center" wrapText="1"/>
    </xf>
    <xf numFmtId="3" fontId="13" fillId="55" borderId="0" xfId="0" applyNumberFormat="1" applyFont="1" applyFill="1" applyAlignment="1">
      <alignment horizontal="center" vertical="center" wrapText="1"/>
    </xf>
    <xf numFmtId="3" fontId="11" fillId="55" borderId="0" xfId="0" applyNumberFormat="1" applyFont="1" applyFill="1" applyAlignment="1">
      <alignment horizontal="center" vertical="center" wrapText="1"/>
    </xf>
    <xf numFmtId="3" fontId="29" fillId="55" borderId="0" xfId="0" applyNumberFormat="1" applyFont="1" applyFill="1" applyAlignment="1">
      <alignment vertical="center" wrapText="1"/>
    </xf>
    <xf numFmtId="180" fontId="5" fillId="55" borderId="0" xfId="0" applyNumberFormat="1" applyFont="1" applyFill="1" applyAlignment="1">
      <alignment vertical="center" wrapText="1"/>
    </xf>
    <xf numFmtId="0" fontId="30" fillId="55" borderId="20" xfId="0" applyFont="1" applyFill="1" applyBorder="1" applyAlignment="1">
      <alignment vertical="center" wrapText="1"/>
    </xf>
    <xf numFmtId="0" fontId="11" fillId="55" borderId="20" xfId="0" applyFont="1" applyFill="1" applyBorder="1" applyAlignment="1">
      <alignment horizontal="right" vertical="center"/>
    </xf>
    <xf numFmtId="0" fontId="30" fillId="55" borderId="20" xfId="0" applyFont="1" applyFill="1" applyBorder="1" applyAlignment="1">
      <alignment horizontal="right" vertical="center"/>
    </xf>
    <xf numFmtId="0" fontId="15" fillId="55" borderId="20" xfId="0" applyFont="1" applyFill="1" applyBorder="1" applyAlignment="1">
      <alignment horizontal="right" vertical="center"/>
    </xf>
    <xf numFmtId="0" fontId="15" fillId="55" borderId="20" xfId="0" applyFont="1" applyFill="1" applyBorder="1" applyAlignment="1">
      <alignment vertical="center" wrapText="1"/>
    </xf>
    <xf numFmtId="3" fontId="14" fillId="55" borderId="0" xfId="0" applyNumberFormat="1" applyFont="1" applyFill="1" applyAlignment="1">
      <alignment/>
    </xf>
    <xf numFmtId="0" fontId="12" fillId="55" borderId="19" xfId="0" applyFont="1" applyFill="1" applyBorder="1" applyAlignment="1">
      <alignment horizontal="center" vertical="center" wrapText="1"/>
    </xf>
    <xf numFmtId="180" fontId="12" fillId="55" borderId="19" xfId="69" applyNumberFormat="1" applyFont="1" applyFill="1" applyBorder="1" applyAlignment="1">
      <alignment horizontal="center" vertical="center" wrapText="1"/>
    </xf>
    <xf numFmtId="0" fontId="3" fillId="55" borderId="0" xfId="0" applyFont="1" applyFill="1" applyAlignment="1">
      <alignment horizontal="center" vertical="center" wrapText="1"/>
    </xf>
    <xf numFmtId="0" fontId="12" fillId="55" borderId="19" xfId="0" applyFont="1" applyFill="1" applyBorder="1" applyAlignment="1">
      <alignment horizontal="center" vertical="center"/>
    </xf>
    <xf numFmtId="0" fontId="10" fillId="55" borderId="19" xfId="0" applyFont="1" applyFill="1" applyBorder="1" applyAlignment="1">
      <alignment horizontal="center" vertical="center"/>
    </xf>
    <xf numFmtId="0" fontId="11" fillId="55" borderId="19" xfId="0" applyFont="1" applyFill="1" applyBorder="1" applyAlignment="1">
      <alignment horizontal="center" vertical="center"/>
    </xf>
    <xf numFmtId="180" fontId="12" fillId="55" borderId="19" xfId="0" applyNumberFormat="1" applyFont="1" applyFill="1" applyBorder="1" applyAlignment="1">
      <alignment horizontal="justify" vertical="center" wrapText="1"/>
    </xf>
    <xf numFmtId="0" fontId="12" fillId="55" borderId="19" xfId="69" applyNumberFormat="1" applyFont="1" applyFill="1" applyBorder="1" applyAlignment="1">
      <alignment horizontal="center" vertical="center"/>
    </xf>
    <xf numFmtId="180" fontId="12" fillId="55" borderId="0" xfId="0" applyNumberFormat="1" applyFont="1" applyFill="1" applyAlignment="1">
      <alignment/>
    </xf>
    <xf numFmtId="180" fontId="13" fillId="55" borderId="19" xfId="0" applyNumberFormat="1" applyFont="1" applyFill="1" applyBorder="1" applyAlignment="1">
      <alignment horizontal="justify" vertical="center" wrapText="1"/>
    </xf>
    <xf numFmtId="180" fontId="12" fillId="55" borderId="19" xfId="0" applyNumberFormat="1" applyFont="1" applyFill="1" applyBorder="1" applyAlignment="1">
      <alignment horizontal="justify" vertical="top" wrapText="1"/>
    </xf>
    <xf numFmtId="180" fontId="8" fillId="55" borderId="0" xfId="0" applyNumberFormat="1" applyFont="1" applyFill="1" applyAlignment="1">
      <alignment/>
    </xf>
    <xf numFmtId="0" fontId="10" fillId="55" borderId="19" xfId="0" applyFont="1" applyFill="1" applyBorder="1" applyAlignment="1">
      <alignment horizontal="center" vertical="top" wrapText="1"/>
    </xf>
    <xf numFmtId="0" fontId="10" fillId="55" borderId="19" xfId="0" applyFont="1" applyFill="1" applyBorder="1" applyAlignment="1">
      <alignment horizontal="center" vertical="center" wrapText="1"/>
    </xf>
    <xf numFmtId="180" fontId="10" fillId="55" borderId="0" xfId="0" applyNumberFormat="1" applyFont="1" applyFill="1" applyAlignment="1">
      <alignment/>
    </xf>
    <xf numFmtId="180" fontId="13" fillId="55" borderId="19" xfId="0" applyNumberFormat="1" applyFont="1" applyFill="1" applyBorder="1" applyAlignment="1">
      <alignment horizontal="left" vertical="top" wrapText="1"/>
    </xf>
    <xf numFmtId="180" fontId="13" fillId="55" borderId="19" xfId="0" applyNumberFormat="1" applyFont="1" applyFill="1" applyBorder="1" applyAlignment="1" quotePrefix="1">
      <alignment horizontal="left" vertical="top" wrapText="1"/>
    </xf>
    <xf numFmtId="180" fontId="15" fillId="55" borderId="0" xfId="0" applyNumberFormat="1" applyFont="1" applyFill="1" applyAlignment="1">
      <alignment/>
    </xf>
    <xf numFmtId="180" fontId="9" fillId="55" borderId="0" xfId="0" applyNumberFormat="1" applyFont="1" applyFill="1" applyAlignment="1">
      <alignment/>
    </xf>
    <xf numFmtId="180" fontId="30" fillId="55" borderId="0" xfId="0" applyNumberFormat="1" applyFont="1" applyFill="1" applyAlignment="1">
      <alignment vertical="center"/>
    </xf>
    <xf numFmtId="180" fontId="3" fillId="55" borderId="0" xfId="0" applyNumberFormat="1" applyFont="1" applyFill="1" applyAlignment="1">
      <alignment vertical="center"/>
    </xf>
    <xf numFmtId="180" fontId="30" fillId="55" borderId="0" xfId="0" applyNumberFormat="1" applyFont="1" applyFill="1" applyAlignment="1">
      <alignment/>
    </xf>
    <xf numFmtId="180" fontId="32" fillId="55" borderId="0" xfId="0" applyNumberFormat="1" applyFont="1" applyFill="1" applyAlignment="1">
      <alignment/>
    </xf>
    <xf numFmtId="180" fontId="29" fillId="55" borderId="0" xfId="0" applyNumberFormat="1" applyFont="1" applyFill="1" applyAlignment="1">
      <alignment/>
    </xf>
    <xf numFmtId="180" fontId="33" fillId="55" borderId="0" xfId="0" applyNumberFormat="1" applyFont="1" applyFill="1" applyAlignment="1">
      <alignment/>
    </xf>
    <xf numFmtId="180" fontId="11" fillId="55" borderId="19" xfId="0" applyNumberFormat="1" applyFont="1" applyFill="1" applyBorder="1" applyAlignment="1">
      <alignment horizontal="justify" vertical="top" wrapText="1"/>
    </xf>
    <xf numFmtId="180" fontId="12" fillId="55" borderId="0" xfId="0" applyNumberFormat="1" applyFont="1" applyFill="1" applyAlignment="1">
      <alignment vertical="center"/>
    </xf>
    <xf numFmtId="3" fontId="13" fillId="55" borderId="19" xfId="0" applyNumberFormat="1" applyFont="1" applyFill="1" applyBorder="1" applyAlignment="1">
      <alignment horizontal="justify" vertical="top" wrapText="1"/>
    </xf>
    <xf numFmtId="0" fontId="11" fillId="55" borderId="19" xfId="69" applyNumberFormat="1" applyFont="1" applyFill="1" applyBorder="1" applyAlignment="1">
      <alignment horizontal="center" vertical="center"/>
    </xf>
    <xf numFmtId="0" fontId="11" fillId="55" borderId="19" xfId="0" applyFont="1" applyFill="1" applyBorder="1" applyAlignment="1" quotePrefix="1">
      <alignment horizontal="center" vertical="center"/>
    </xf>
    <xf numFmtId="180" fontId="33" fillId="55" borderId="0" xfId="0" applyNumberFormat="1" applyFont="1" applyFill="1" applyAlignment="1">
      <alignment vertical="center"/>
    </xf>
    <xf numFmtId="0" fontId="13" fillId="55" borderId="19" xfId="69" applyNumberFormat="1" applyFont="1" applyFill="1" applyBorder="1" applyAlignment="1">
      <alignment horizontal="center" vertical="center"/>
    </xf>
    <xf numFmtId="182" fontId="28" fillId="55" borderId="19" xfId="69" applyNumberFormat="1" applyFont="1" applyFill="1" applyBorder="1" applyAlignment="1">
      <alignment horizontal="right" vertical="center"/>
    </xf>
    <xf numFmtId="182" fontId="12" fillId="55" borderId="19" xfId="69" applyNumberFormat="1" applyFont="1" applyFill="1" applyBorder="1" applyAlignment="1">
      <alignment horizontal="center" vertical="top" wrapText="1"/>
    </xf>
    <xf numFmtId="0" fontId="28" fillId="55" borderId="19" xfId="69" applyNumberFormat="1" applyFont="1" applyFill="1" applyBorder="1" applyAlignment="1">
      <alignment horizontal="right" vertical="center"/>
    </xf>
    <xf numFmtId="182" fontId="28" fillId="55" borderId="0" xfId="69" applyNumberFormat="1" applyFont="1" applyFill="1" applyAlignment="1">
      <alignment horizontal="right" vertical="center"/>
    </xf>
    <xf numFmtId="3" fontId="12" fillId="55" borderId="19" xfId="0" applyNumberFormat="1" applyFont="1" applyFill="1" applyBorder="1" applyAlignment="1">
      <alignment horizontal="justify" vertical="top" wrapText="1"/>
    </xf>
    <xf numFmtId="3" fontId="13" fillId="55" borderId="0" xfId="0" applyNumberFormat="1" applyFont="1" applyFill="1" applyAlignment="1">
      <alignment vertical="center"/>
    </xf>
    <xf numFmtId="3" fontId="12" fillId="55" borderId="0" xfId="0" applyNumberFormat="1" applyFont="1" applyFill="1" applyAlignment="1">
      <alignment vertical="center"/>
    </xf>
    <xf numFmtId="3" fontId="10" fillId="55" borderId="0" xfId="0" applyNumberFormat="1" applyFont="1" applyFill="1" applyAlignment="1">
      <alignment vertical="center"/>
    </xf>
    <xf numFmtId="0" fontId="3" fillId="55" borderId="0" xfId="0" applyFont="1" applyFill="1" applyAlignment="1">
      <alignment horizontal="center"/>
    </xf>
    <xf numFmtId="3" fontId="14" fillId="55" borderId="0" xfId="0" applyNumberFormat="1" applyFont="1" applyFill="1" applyAlignment="1">
      <alignment horizontal="justify" vertical="top"/>
    </xf>
    <xf numFmtId="180" fontId="5" fillId="55" borderId="0" xfId="0" applyNumberFormat="1" applyFont="1" applyFill="1" applyAlignment="1">
      <alignment/>
    </xf>
    <xf numFmtId="180" fontId="10" fillId="55" borderId="19" xfId="0" applyNumberFormat="1" applyFont="1" applyFill="1" applyBorder="1" applyAlignment="1">
      <alignment horizontal="justify" vertical="center" wrapText="1"/>
    </xf>
    <xf numFmtId="180" fontId="10" fillId="55" borderId="0" xfId="0" applyNumberFormat="1" applyFont="1" applyFill="1" applyAlignment="1">
      <alignment vertical="center"/>
    </xf>
    <xf numFmtId="180" fontId="11" fillId="55" borderId="0" xfId="0" applyNumberFormat="1" applyFont="1" applyFill="1" applyAlignment="1">
      <alignment/>
    </xf>
    <xf numFmtId="0" fontId="11" fillId="55" borderId="19" xfId="0" applyFont="1" applyFill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3" fontId="21" fillId="0" borderId="19" xfId="0" applyNumberFormat="1" applyFont="1" applyBorder="1" applyAlignment="1">
      <alignment horizontal="center" vertical="top" wrapText="1"/>
    </xf>
    <xf numFmtId="3" fontId="21" fillId="0" borderId="19" xfId="0" applyNumberFormat="1" applyFont="1" applyBorder="1" applyAlignment="1" quotePrefix="1">
      <alignment horizontal="center" vertical="top" wrapText="1"/>
    </xf>
    <xf numFmtId="4" fontId="13" fillId="55" borderId="19" xfId="69" applyNumberFormat="1" applyFont="1" applyFill="1" applyBorder="1" applyAlignment="1">
      <alignment vertical="center"/>
    </xf>
    <xf numFmtId="180" fontId="21" fillId="0" borderId="19" xfId="0" applyNumberFormat="1" applyFont="1" applyBorder="1" applyAlignment="1">
      <alignment/>
    </xf>
    <xf numFmtId="180" fontId="13" fillId="55" borderId="19" xfId="0" applyNumberFormat="1" applyFont="1" applyFill="1" applyBorder="1" applyAlignment="1">
      <alignment horizontal="left" vertical="center"/>
    </xf>
    <xf numFmtId="3" fontId="39" fillId="0" borderId="0" xfId="0" applyNumberFormat="1" applyFont="1" applyAlignment="1">
      <alignment/>
    </xf>
    <xf numFmtId="3" fontId="23" fillId="0" borderId="0" xfId="0" applyNumberFormat="1" applyFont="1" applyAlignment="1">
      <alignment horizontal="right"/>
    </xf>
    <xf numFmtId="180" fontId="40" fillId="55" borderId="0" xfId="0" applyNumberFormat="1" applyFont="1" applyFill="1" applyAlignment="1">
      <alignment/>
    </xf>
    <xf numFmtId="3" fontId="6" fillId="0" borderId="0" xfId="244" applyNumberFormat="1" applyFont="1" applyAlignment="1">
      <alignment vertical="justify" wrapText="1"/>
      <protection/>
    </xf>
    <xf numFmtId="3" fontId="6" fillId="0" borderId="0" xfId="244" applyNumberFormat="1" applyFont="1" applyAlignment="1">
      <alignment horizontal="center" vertical="justify" wrapText="1"/>
      <protection/>
    </xf>
    <xf numFmtId="187" fontId="6" fillId="0" borderId="0" xfId="323" applyNumberFormat="1" applyFont="1" applyAlignment="1">
      <alignment horizontal="center" vertical="justify" wrapText="1"/>
    </xf>
    <xf numFmtId="187" fontId="6" fillId="0" borderId="0" xfId="323" applyNumberFormat="1" applyFont="1" applyAlignment="1">
      <alignment vertical="justify" wrapText="1"/>
    </xf>
    <xf numFmtId="10" fontId="6" fillId="0" borderId="0" xfId="323" applyNumberFormat="1" applyFont="1" applyAlignment="1">
      <alignment vertical="justify" wrapText="1"/>
    </xf>
    <xf numFmtId="188" fontId="6" fillId="0" borderId="0" xfId="323" applyNumberFormat="1" applyFont="1" applyAlignment="1">
      <alignment vertical="justify" wrapText="1"/>
    </xf>
    <xf numFmtId="9" fontId="6" fillId="0" borderId="0" xfId="323" applyFont="1" applyAlignment="1">
      <alignment vertical="justify" wrapText="1"/>
    </xf>
    <xf numFmtId="187" fontId="6" fillId="0" borderId="0" xfId="323" applyNumberFormat="1" applyFont="1" applyAlignment="1">
      <alignment horizontal="right" vertical="justify" wrapText="1"/>
    </xf>
    <xf numFmtId="180" fontId="35" fillId="0" borderId="0" xfId="0" applyNumberFormat="1" applyFont="1" applyAlignment="1">
      <alignment horizontal="center"/>
    </xf>
    <xf numFmtId="180" fontId="20" fillId="0" borderId="19" xfId="0" applyNumberFormat="1" applyFont="1" applyBorder="1" applyAlignment="1">
      <alignment horizontal="center" vertical="center" wrapText="1"/>
    </xf>
    <xf numFmtId="180" fontId="22" fillId="0" borderId="19" xfId="0" applyNumberFormat="1" applyFont="1" applyBorder="1" applyAlignment="1">
      <alignment horizontal="center"/>
    </xf>
    <xf numFmtId="180" fontId="20" fillId="0" borderId="19" xfId="0" applyNumberFormat="1" applyFont="1" applyBorder="1" applyAlignment="1" quotePrefix="1">
      <alignment horizontal="center"/>
    </xf>
    <xf numFmtId="180" fontId="22" fillId="0" borderId="19" xfId="0" applyNumberFormat="1" applyFont="1" applyBorder="1" applyAlignment="1">
      <alignment horizontal="center" vertical="top" wrapText="1"/>
    </xf>
    <xf numFmtId="180" fontId="23" fillId="0" borderId="19" xfId="0" applyNumberFormat="1" applyFont="1" applyBorder="1" applyAlignment="1" quotePrefix="1">
      <alignment horizontal="center"/>
    </xf>
    <xf numFmtId="180" fontId="21" fillId="0" borderId="19" xfId="0" applyNumberFormat="1" applyFont="1" applyBorder="1" applyAlignment="1" quotePrefix="1">
      <alignment horizontal="center"/>
    </xf>
    <xf numFmtId="180" fontId="21" fillId="0" borderId="19" xfId="0" applyNumberFormat="1" applyFont="1" applyBorder="1" applyAlignment="1">
      <alignment horizontal="center" vertical="top" wrapText="1"/>
    </xf>
    <xf numFmtId="180" fontId="21" fillId="0" borderId="19" xfId="0" applyNumberFormat="1" applyFont="1" applyBorder="1" applyAlignment="1" quotePrefix="1">
      <alignment horizontal="center" vertical="top" wrapText="1"/>
    </xf>
    <xf numFmtId="180" fontId="23" fillId="0" borderId="19" xfId="0" applyNumberFormat="1" applyFont="1" applyBorder="1" applyAlignment="1">
      <alignment horizontal="center" vertical="top" wrapText="1"/>
    </xf>
    <xf numFmtId="180" fontId="20" fillId="55" borderId="19" xfId="0" applyNumberFormat="1" applyFont="1" applyFill="1" applyBorder="1" applyAlignment="1">
      <alignment horizontal="right"/>
    </xf>
    <xf numFmtId="180" fontId="22" fillId="0" borderId="19" xfId="0" applyNumberFormat="1" applyFont="1" applyBorder="1" applyAlignment="1">
      <alignment horizontal="right"/>
    </xf>
    <xf numFmtId="180" fontId="20" fillId="0" borderId="19" xfId="0" applyNumberFormat="1" applyFont="1" applyBorder="1" applyAlignment="1" quotePrefix="1">
      <alignment horizontal="right" vertical="top" wrapText="1"/>
    </xf>
    <xf numFmtId="3" fontId="23" fillId="0" borderId="19" xfId="0" applyNumberFormat="1" applyFont="1" applyBorder="1" applyAlignment="1">
      <alignment horizontal="justify" vertical="top" wrapText="1"/>
    </xf>
    <xf numFmtId="180" fontId="13" fillId="0" borderId="19" xfId="0" applyNumberFormat="1" applyFont="1" applyBorder="1" applyAlignment="1">
      <alignment horizontal="left" vertical="top" wrapText="1"/>
    </xf>
    <xf numFmtId="3" fontId="12" fillId="0" borderId="19" xfId="244" applyNumberFormat="1" applyFont="1" applyFill="1" applyBorder="1" applyAlignment="1">
      <alignment horizontal="center" vertical="center" wrapText="1"/>
      <protection/>
    </xf>
    <xf numFmtId="187" fontId="12" fillId="0" borderId="19" xfId="323" applyNumberFormat="1" applyFont="1" applyFill="1" applyBorder="1" applyAlignment="1">
      <alignment horizontal="center" vertical="center" wrapText="1"/>
    </xf>
    <xf numFmtId="10" fontId="12" fillId="0" borderId="19" xfId="323" applyNumberFormat="1" applyFont="1" applyFill="1" applyBorder="1" applyAlignment="1">
      <alignment horizontal="center" vertical="center" wrapText="1"/>
    </xf>
    <xf numFmtId="188" fontId="12" fillId="0" borderId="19" xfId="323" applyNumberFormat="1" applyFont="1" applyFill="1" applyBorder="1" applyAlignment="1">
      <alignment horizontal="center" vertical="center" wrapText="1"/>
    </xf>
    <xf numFmtId="9" fontId="12" fillId="0" borderId="19" xfId="323" applyFont="1" applyFill="1" applyBorder="1" applyAlignment="1">
      <alignment horizontal="center" vertical="center" wrapText="1"/>
    </xf>
    <xf numFmtId="187" fontId="12" fillId="0" borderId="19" xfId="244" applyNumberFormat="1" applyFont="1" applyFill="1" applyBorder="1" applyAlignment="1">
      <alignment horizontal="center" vertical="center" wrapText="1"/>
      <protection/>
    </xf>
    <xf numFmtId="180" fontId="13" fillId="0" borderId="19" xfId="244" applyNumberFormat="1" applyFont="1" applyFill="1" applyBorder="1" applyAlignment="1">
      <alignment horizontal="justify" vertical="top" wrapText="1"/>
      <protection/>
    </xf>
    <xf numFmtId="3" fontId="11" fillId="0" borderId="19" xfId="244" applyNumberFormat="1" applyFont="1" applyFill="1" applyBorder="1" applyAlignment="1">
      <alignment horizontal="justify" vertical="center" wrapText="1"/>
      <protection/>
    </xf>
    <xf numFmtId="3" fontId="12" fillId="0" borderId="21" xfId="244" applyNumberFormat="1" applyFont="1" applyFill="1" applyBorder="1" applyAlignment="1">
      <alignment horizontal="center" vertical="center" wrapText="1"/>
      <protection/>
    </xf>
    <xf numFmtId="3" fontId="5" fillId="0" borderId="0" xfId="244" applyNumberFormat="1" applyFont="1">
      <alignment/>
      <protection/>
    </xf>
    <xf numFmtId="3" fontId="6" fillId="0" borderId="0" xfId="244" applyNumberFormat="1" applyFont="1" applyAlignment="1">
      <alignment horizontal="left"/>
      <protection/>
    </xf>
    <xf numFmtId="3" fontId="13" fillId="0" borderId="0" xfId="244" applyNumberFormat="1" applyFont="1">
      <alignment/>
      <protection/>
    </xf>
    <xf numFmtId="3" fontId="9" fillId="0" borderId="0" xfId="244" applyNumberFormat="1" applyFont="1" applyAlignment="1">
      <alignment horizontal="center"/>
      <protection/>
    </xf>
    <xf numFmtId="182" fontId="12" fillId="0" borderId="0" xfId="69" applyNumberFormat="1" applyFont="1" applyAlignment="1">
      <alignment/>
    </xf>
    <xf numFmtId="187" fontId="5" fillId="0" borderId="0" xfId="323" applyNumberFormat="1" applyFont="1" applyAlignment="1">
      <alignment/>
    </xf>
    <xf numFmtId="0" fontId="61" fillId="0" borderId="0" xfId="302" applyFont="1" applyAlignment="1">
      <alignment horizontal="right"/>
      <protection/>
    </xf>
    <xf numFmtId="10" fontId="5" fillId="0" borderId="0" xfId="323" applyNumberFormat="1" applyFont="1" applyAlignment="1">
      <alignment/>
    </xf>
    <xf numFmtId="188" fontId="5" fillId="0" borderId="0" xfId="323" applyNumberFormat="1" applyFont="1" applyAlignment="1">
      <alignment/>
    </xf>
    <xf numFmtId="9" fontId="5" fillId="0" borderId="0" xfId="323" applyFont="1" applyAlignment="1">
      <alignment/>
    </xf>
    <xf numFmtId="187" fontId="5" fillId="0" borderId="0" xfId="323" applyNumberFormat="1" applyFont="1" applyAlignment="1">
      <alignment horizontal="right"/>
    </xf>
    <xf numFmtId="187" fontId="13" fillId="0" borderId="0" xfId="323" applyNumberFormat="1" applyFont="1" applyAlignment="1">
      <alignment/>
    </xf>
    <xf numFmtId="187" fontId="13" fillId="0" borderId="0" xfId="244" applyNumberFormat="1" applyFont="1">
      <alignment/>
      <protection/>
    </xf>
    <xf numFmtId="187" fontId="5" fillId="0" borderId="0" xfId="244" applyNumberFormat="1" applyFont="1">
      <alignment/>
      <protection/>
    </xf>
    <xf numFmtId="3" fontId="62" fillId="0" borderId="0" xfId="244" applyNumberFormat="1" applyFont="1" applyAlignment="1">
      <alignment horizontal="center" vertical="center" wrapText="1"/>
      <protection/>
    </xf>
    <xf numFmtId="3" fontId="63" fillId="0" borderId="0" xfId="244" applyNumberFormat="1" applyFont="1" applyAlignment="1">
      <alignment horizontal="center" vertical="center" wrapText="1"/>
      <protection/>
    </xf>
    <xf numFmtId="187" fontId="62" fillId="0" borderId="0" xfId="323" applyNumberFormat="1" applyFont="1" applyAlignment="1">
      <alignment horizontal="center" vertical="center" wrapText="1"/>
    </xf>
    <xf numFmtId="10" fontId="62" fillId="0" borderId="0" xfId="323" applyNumberFormat="1" applyFont="1" applyAlignment="1">
      <alignment horizontal="center" vertical="center" wrapText="1"/>
    </xf>
    <xf numFmtId="188" fontId="62" fillId="0" borderId="0" xfId="323" applyNumberFormat="1" applyFont="1" applyAlignment="1">
      <alignment horizontal="center" vertical="center" wrapText="1"/>
    </xf>
    <xf numFmtId="9" fontId="62" fillId="0" borderId="0" xfId="323" applyFont="1" applyAlignment="1">
      <alignment horizontal="center" vertical="center" wrapText="1"/>
    </xf>
    <xf numFmtId="3" fontId="5" fillId="0" borderId="0" xfId="244" applyNumberFormat="1" applyFont="1" applyAlignment="1">
      <alignment vertical="center" wrapText="1"/>
      <protection/>
    </xf>
    <xf numFmtId="187" fontId="5" fillId="0" borderId="0" xfId="323" applyNumberFormat="1" applyFont="1" applyAlignment="1">
      <alignment vertical="center" wrapText="1"/>
    </xf>
    <xf numFmtId="187" fontId="5" fillId="0" borderId="0" xfId="323" applyNumberFormat="1" applyFont="1" applyAlignment="1">
      <alignment horizontal="right" vertical="center" wrapText="1"/>
    </xf>
    <xf numFmtId="3" fontId="13" fillId="0" borderId="0" xfId="244" applyNumberFormat="1" applyFont="1" applyAlignment="1">
      <alignment vertical="center" wrapText="1"/>
      <protection/>
    </xf>
    <xf numFmtId="187" fontId="13" fillId="0" borderId="0" xfId="323" applyNumberFormat="1" applyFont="1" applyAlignment="1">
      <alignment vertical="center" wrapText="1"/>
    </xf>
    <xf numFmtId="187" fontId="13" fillId="0" borderId="0" xfId="244" applyNumberFormat="1" applyFont="1" applyAlignment="1">
      <alignment vertical="center" wrapText="1"/>
      <protection/>
    </xf>
    <xf numFmtId="3" fontId="10" fillId="0" borderId="20" xfId="244" applyNumberFormat="1" applyFont="1" applyFill="1" applyBorder="1" applyAlignment="1">
      <alignment vertical="top" wrapText="1"/>
      <protection/>
    </xf>
    <xf numFmtId="182" fontId="10" fillId="0" borderId="20" xfId="69" applyNumberFormat="1" applyFont="1" applyFill="1" applyBorder="1" applyAlignment="1">
      <alignment vertical="top" wrapText="1"/>
    </xf>
    <xf numFmtId="187" fontId="10" fillId="0" borderId="20" xfId="323" applyNumberFormat="1" applyFont="1" applyFill="1" applyBorder="1" applyAlignment="1">
      <alignment vertical="top" wrapText="1"/>
    </xf>
    <xf numFmtId="187" fontId="10" fillId="0" borderId="20" xfId="244" applyNumberFormat="1" applyFont="1" applyFill="1" applyBorder="1" applyAlignment="1">
      <alignment horizontal="right" vertical="top"/>
      <protection/>
    </xf>
    <xf numFmtId="3" fontId="10" fillId="0" borderId="20" xfId="244" applyNumberFormat="1" applyFont="1" applyFill="1" applyBorder="1" applyAlignment="1">
      <alignment horizontal="right" vertical="top"/>
      <protection/>
    </xf>
    <xf numFmtId="3" fontId="10" fillId="0" borderId="20" xfId="244" applyNumberFormat="1" applyFont="1" applyFill="1" applyBorder="1" applyAlignment="1">
      <alignment vertical="top"/>
      <protection/>
    </xf>
    <xf numFmtId="187" fontId="10" fillId="0" borderId="20" xfId="323" applyNumberFormat="1" applyFont="1" applyFill="1" applyBorder="1" applyAlignment="1">
      <alignment vertical="top"/>
    </xf>
    <xf numFmtId="10" fontId="10" fillId="0" borderId="20" xfId="323" applyNumberFormat="1" applyFont="1" applyFill="1" applyBorder="1" applyAlignment="1">
      <alignment vertical="top"/>
    </xf>
    <xf numFmtId="3" fontId="10" fillId="0" borderId="0" xfId="244" applyNumberFormat="1" applyFont="1" applyFill="1" applyAlignment="1">
      <alignment vertical="top"/>
      <protection/>
    </xf>
    <xf numFmtId="187" fontId="10" fillId="0" borderId="0" xfId="323" applyNumberFormat="1" applyFont="1" applyFill="1" applyAlignment="1">
      <alignment vertical="top"/>
    </xf>
    <xf numFmtId="3" fontId="5" fillId="0" borderId="0" xfId="244" applyNumberFormat="1" applyFont="1" applyFill="1">
      <alignment/>
      <protection/>
    </xf>
    <xf numFmtId="187" fontId="5" fillId="0" borderId="0" xfId="323" applyNumberFormat="1" applyFont="1" applyFill="1" applyAlignment="1">
      <alignment/>
    </xf>
    <xf numFmtId="187" fontId="10" fillId="0" borderId="20" xfId="323" applyNumberFormat="1" applyFont="1" applyFill="1" applyBorder="1" applyAlignment="1">
      <alignment horizontal="right" vertical="top"/>
    </xf>
    <xf numFmtId="3" fontId="10" fillId="0" borderId="20" xfId="244" applyNumberFormat="1" applyFont="1" applyFill="1" applyBorder="1" applyAlignment="1">
      <alignment horizontal="right" vertical="top" wrapText="1"/>
      <protection/>
    </xf>
    <xf numFmtId="187" fontId="10" fillId="0" borderId="20" xfId="323" applyNumberFormat="1" applyFont="1" applyFill="1" applyBorder="1" applyAlignment="1">
      <alignment horizontal="right" vertical="top" wrapText="1"/>
    </xf>
    <xf numFmtId="3" fontId="5" fillId="0" borderId="0" xfId="244" applyNumberFormat="1" applyFont="1" applyAlignment="1">
      <alignment vertical="center"/>
      <protection/>
    </xf>
    <xf numFmtId="3" fontId="5" fillId="0" borderId="0" xfId="244" applyNumberFormat="1" applyFont="1" applyFill="1" applyAlignment="1">
      <alignment vertical="center"/>
      <protection/>
    </xf>
    <xf numFmtId="3" fontId="14" fillId="0" borderId="0" xfId="244" applyNumberFormat="1" applyFont="1" applyAlignment="1">
      <alignment horizontal="center" vertical="center" wrapText="1"/>
      <protection/>
    </xf>
    <xf numFmtId="3" fontId="14" fillId="0" borderId="0" xfId="244" applyNumberFormat="1" applyFont="1" applyFill="1" applyAlignment="1">
      <alignment horizontal="center" vertical="center" wrapText="1"/>
      <protection/>
    </xf>
    <xf numFmtId="3" fontId="13" fillId="0" borderId="0" xfId="244" applyNumberFormat="1" applyFont="1" applyAlignment="1">
      <alignment horizontal="center" vertical="center" wrapText="1"/>
      <protection/>
    </xf>
    <xf numFmtId="182" fontId="12" fillId="0" borderId="19" xfId="69" applyNumberFormat="1" applyFont="1" applyFill="1" applyBorder="1" applyAlignment="1">
      <alignment horizontal="center" vertical="center"/>
    </xf>
    <xf numFmtId="3" fontId="13" fillId="0" borderId="0" xfId="244" applyNumberFormat="1" applyFont="1" applyFill="1" applyAlignment="1">
      <alignment horizontal="center" vertical="center" wrapText="1"/>
      <protection/>
    </xf>
    <xf numFmtId="3" fontId="9" fillId="0" borderId="0" xfId="244" applyNumberFormat="1" applyFont="1">
      <alignment/>
      <protection/>
    </xf>
    <xf numFmtId="3" fontId="12" fillId="0" borderId="19" xfId="244" applyNumberFormat="1" applyFont="1" applyFill="1" applyBorder="1" applyAlignment="1">
      <alignment horizontal="center"/>
      <protection/>
    </xf>
    <xf numFmtId="3" fontId="12" fillId="0" borderId="19" xfId="244" applyNumberFormat="1" applyFont="1" applyFill="1" applyBorder="1" applyAlignment="1">
      <alignment horizontal="justify" vertical="center" wrapText="1"/>
      <protection/>
    </xf>
    <xf numFmtId="182" fontId="12" fillId="0" borderId="19" xfId="69" applyNumberFormat="1" applyFont="1" applyFill="1" applyBorder="1" applyAlignment="1">
      <alignment/>
    </xf>
    <xf numFmtId="3" fontId="12" fillId="0" borderId="19" xfId="244" applyNumberFormat="1" applyFont="1" applyFill="1" applyBorder="1">
      <alignment/>
      <protection/>
    </xf>
    <xf numFmtId="187" fontId="12" fillId="0" borderId="19" xfId="323" applyNumberFormat="1" applyFont="1" applyFill="1" applyBorder="1" applyAlignment="1">
      <alignment/>
    </xf>
    <xf numFmtId="10" fontId="12" fillId="0" borderId="19" xfId="323" applyNumberFormat="1" applyFont="1" applyFill="1" applyBorder="1" applyAlignment="1">
      <alignment/>
    </xf>
    <xf numFmtId="188" fontId="12" fillId="0" borderId="19" xfId="323" applyNumberFormat="1" applyFont="1" applyFill="1" applyBorder="1" applyAlignment="1">
      <alignment/>
    </xf>
    <xf numFmtId="9" fontId="12" fillId="0" borderId="19" xfId="323" applyFont="1" applyFill="1" applyBorder="1" applyAlignment="1">
      <alignment/>
    </xf>
    <xf numFmtId="187" fontId="12" fillId="0" borderId="19" xfId="323" applyNumberFormat="1" applyFont="1" applyFill="1" applyBorder="1" applyAlignment="1">
      <alignment horizontal="right"/>
    </xf>
    <xf numFmtId="187" fontId="12" fillId="0" borderId="19" xfId="244" applyNumberFormat="1" applyFont="1" applyFill="1" applyBorder="1">
      <alignment/>
      <protection/>
    </xf>
    <xf numFmtId="3" fontId="9" fillId="0" borderId="0" xfId="244" applyNumberFormat="1" applyFont="1" applyFill="1">
      <alignment/>
      <protection/>
    </xf>
    <xf numFmtId="3" fontId="30" fillId="0" borderId="0" xfId="244" applyNumberFormat="1" applyFont="1">
      <alignment/>
      <protection/>
    </xf>
    <xf numFmtId="3" fontId="10" fillId="0" borderId="19" xfId="244" applyNumberFormat="1" applyFont="1" applyFill="1" applyBorder="1" applyAlignment="1">
      <alignment horizontal="center"/>
      <protection/>
    </xf>
    <xf numFmtId="3" fontId="10" fillId="0" borderId="19" xfId="244" applyNumberFormat="1" applyFont="1" applyFill="1" applyBorder="1" applyAlignment="1">
      <alignment horizontal="justify" vertical="center" wrapText="1"/>
      <protection/>
    </xf>
    <xf numFmtId="3" fontId="13" fillId="0" borderId="19" xfId="244" applyNumberFormat="1" applyFont="1" applyFill="1" applyBorder="1">
      <alignment/>
      <protection/>
    </xf>
    <xf numFmtId="187" fontId="13" fillId="0" borderId="19" xfId="323" applyNumberFormat="1" applyFont="1" applyFill="1" applyBorder="1" applyAlignment="1">
      <alignment/>
    </xf>
    <xf numFmtId="10" fontId="13" fillId="0" borderId="19" xfId="323" applyNumberFormat="1" applyFont="1" applyFill="1" applyBorder="1" applyAlignment="1">
      <alignment/>
    </xf>
    <xf numFmtId="188" fontId="13" fillId="0" borderId="19" xfId="323" applyNumberFormat="1" applyFont="1" applyFill="1" applyBorder="1" applyAlignment="1">
      <alignment/>
    </xf>
    <xf numFmtId="9" fontId="13" fillId="0" borderId="19" xfId="323" applyFont="1" applyFill="1" applyBorder="1" applyAlignment="1">
      <alignment/>
    </xf>
    <xf numFmtId="187" fontId="13" fillId="0" borderId="19" xfId="323" applyNumberFormat="1" applyFont="1" applyFill="1" applyBorder="1" applyAlignment="1">
      <alignment horizontal="right"/>
    </xf>
    <xf numFmtId="187" fontId="13" fillId="0" borderId="19" xfId="244" applyNumberFormat="1" applyFont="1" applyFill="1" applyBorder="1">
      <alignment/>
      <protection/>
    </xf>
    <xf numFmtId="3" fontId="30" fillId="0" borderId="0" xfId="244" applyNumberFormat="1" applyFont="1" applyFill="1">
      <alignment/>
      <protection/>
    </xf>
    <xf numFmtId="180" fontId="12" fillId="0" borderId="19" xfId="244" applyNumberFormat="1" applyFont="1" applyFill="1" applyBorder="1">
      <alignment/>
      <protection/>
    </xf>
    <xf numFmtId="180" fontId="12" fillId="0" borderId="19" xfId="244" applyNumberFormat="1" applyFont="1" applyFill="1" applyBorder="1" applyAlignment="1" quotePrefix="1">
      <alignment horizontal="right"/>
      <protection/>
    </xf>
    <xf numFmtId="187" fontId="12" fillId="0" borderId="19" xfId="323" applyNumberFormat="1" applyFont="1" applyFill="1" applyBorder="1" applyAlignment="1" quotePrefix="1">
      <alignment horizontal="right"/>
    </xf>
    <xf numFmtId="3" fontId="13" fillId="0" borderId="19" xfId="244" applyNumberFormat="1" applyFont="1" applyFill="1" applyBorder="1" applyAlignment="1">
      <alignment horizontal="center"/>
      <protection/>
    </xf>
    <xf numFmtId="3" fontId="13" fillId="0" borderId="19" xfId="244" applyNumberFormat="1" applyFont="1" applyFill="1" applyBorder="1" applyAlignment="1">
      <alignment horizontal="justify" vertical="center" wrapText="1"/>
      <protection/>
    </xf>
    <xf numFmtId="180" fontId="13" fillId="0" borderId="19" xfId="244" applyNumberFormat="1" applyFont="1" applyFill="1" applyBorder="1">
      <alignment/>
      <protection/>
    </xf>
    <xf numFmtId="180" fontId="13" fillId="0" borderId="19" xfId="244" applyNumberFormat="1" applyFont="1" applyFill="1" applyBorder="1" applyAlignment="1" quotePrefix="1">
      <alignment horizontal="right"/>
      <protection/>
    </xf>
    <xf numFmtId="187" fontId="13" fillId="0" borderId="19" xfId="323" applyNumberFormat="1" applyFont="1" applyFill="1" applyBorder="1" applyAlignment="1" quotePrefix="1">
      <alignment horizontal="right"/>
    </xf>
    <xf numFmtId="3" fontId="10" fillId="0" borderId="19" xfId="244" applyNumberFormat="1" applyFont="1" applyFill="1" applyBorder="1" applyAlignment="1">
      <alignment horizontal="left" vertical="center" wrapText="1"/>
      <protection/>
    </xf>
    <xf numFmtId="3" fontId="12" fillId="0" borderId="19" xfId="244" applyNumberFormat="1" applyFont="1" applyFill="1" applyBorder="1" applyAlignment="1">
      <alignment horizontal="center" wrapText="1"/>
      <protection/>
    </xf>
    <xf numFmtId="3" fontId="10" fillId="0" borderId="22" xfId="244" applyNumberFormat="1" applyFont="1" applyFill="1" applyBorder="1" applyAlignment="1">
      <alignment horizontal="justify" vertical="top" wrapText="1"/>
      <protection/>
    </xf>
    <xf numFmtId="180" fontId="9" fillId="0" borderId="0" xfId="244" applyNumberFormat="1" applyFont="1" applyFill="1">
      <alignment/>
      <protection/>
    </xf>
    <xf numFmtId="182" fontId="12" fillId="0" borderId="19" xfId="69" applyNumberFormat="1" applyFont="1" applyFill="1" applyBorder="1" applyAlignment="1">
      <alignment horizontal="right"/>
    </xf>
    <xf numFmtId="10" fontId="12" fillId="0" borderId="19" xfId="323" applyNumberFormat="1" applyFont="1" applyFill="1" applyBorder="1" applyAlignment="1" quotePrefix="1">
      <alignment horizontal="right"/>
    </xf>
    <xf numFmtId="182" fontId="12" fillId="0" borderId="19" xfId="69" applyNumberFormat="1" applyFont="1" applyFill="1" applyBorder="1" applyAlignment="1" quotePrefix="1">
      <alignment horizontal="right"/>
    </xf>
    <xf numFmtId="182" fontId="12" fillId="0" borderId="19" xfId="244" applyNumberFormat="1" applyFont="1" applyFill="1" applyBorder="1" applyAlignment="1" quotePrefix="1">
      <alignment horizontal="right"/>
      <protection/>
    </xf>
    <xf numFmtId="187" fontId="12" fillId="0" borderId="19" xfId="244" applyNumberFormat="1" applyFont="1" applyFill="1" applyBorder="1" applyAlignment="1" quotePrefix="1">
      <alignment horizontal="right"/>
      <protection/>
    </xf>
    <xf numFmtId="43" fontId="12" fillId="0" borderId="19" xfId="69" applyFont="1" applyFill="1" applyBorder="1" applyAlignment="1">
      <alignment horizontal="right"/>
    </xf>
    <xf numFmtId="10" fontId="12" fillId="0" borderId="19" xfId="323" applyNumberFormat="1" applyFont="1" applyFill="1" applyBorder="1" applyAlignment="1">
      <alignment horizontal="right"/>
    </xf>
    <xf numFmtId="188" fontId="12" fillId="0" borderId="19" xfId="323" applyNumberFormat="1" applyFont="1" applyFill="1" applyBorder="1" applyAlignment="1">
      <alignment horizontal="right"/>
    </xf>
    <xf numFmtId="187" fontId="12" fillId="0" borderId="19" xfId="69" applyNumberFormat="1" applyFont="1" applyFill="1" applyBorder="1" applyAlignment="1">
      <alignment horizontal="right"/>
    </xf>
    <xf numFmtId="180" fontId="9" fillId="0" borderId="0" xfId="244" applyNumberFormat="1" applyFont="1">
      <alignment/>
      <protection/>
    </xf>
    <xf numFmtId="180" fontId="11" fillId="0" borderId="19" xfId="244" applyNumberFormat="1" applyFont="1" applyFill="1" applyBorder="1" applyAlignment="1">
      <alignment horizontal="center"/>
      <protection/>
    </xf>
    <xf numFmtId="180" fontId="10" fillId="0" borderId="19" xfId="244" applyNumberFormat="1" applyFont="1" applyFill="1" applyBorder="1" applyAlignment="1">
      <alignment horizontal="center"/>
      <protection/>
    </xf>
    <xf numFmtId="180" fontId="12" fillId="0" borderId="19" xfId="69" applyNumberFormat="1" applyFont="1" applyFill="1" applyBorder="1" applyAlignment="1">
      <alignment/>
    </xf>
    <xf numFmtId="180" fontId="13" fillId="0" borderId="19" xfId="244" applyNumberFormat="1" applyFont="1" applyFill="1" applyBorder="1" applyAlignment="1">
      <alignment horizontal="right"/>
      <protection/>
    </xf>
    <xf numFmtId="182" fontId="13" fillId="0" borderId="19" xfId="244" applyNumberFormat="1" applyFont="1" applyFill="1" applyBorder="1" applyAlignment="1" quotePrefix="1">
      <alignment horizontal="right"/>
      <protection/>
    </xf>
    <xf numFmtId="180" fontId="13" fillId="0" borderId="19" xfId="323" applyNumberFormat="1" applyFont="1" applyFill="1" applyBorder="1" applyAlignment="1">
      <alignment horizontal="right"/>
    </xf>
    <xf numFmtId="9" fontId="13" fillId="0" borderId="19" xfId="323" applyFont="1" applyFill="1" applyBorder="1" applyAlignment="1">
      <alignment horizontal="right"/>
    </xf>
    <xf numFmtId="180" fontId="12" fillId="0" borderId="19" xfId="244" applyNumberFormat="1" applyFont="1" applyFill="1" applyBorder="1" applyAlignment="1">
      <alignment horizontal="right"/>
      <protection/>
    </xf>
    <xf numFmtId="180" fontId="12" fillId="0" borderId="19" xfId="323" applyNumberFormat="1" applyFont="1" applyFill="1" applyBorder="1" applyAlignment="1">
      <alignment horizontal="right"/>
    </xf>
    <xf numFmtId="187" fontId="12" fillId="0" borderId="19" xfId="244" applyNumberFormat="1" applyFont="1" applyFill="1" applyBorder="1" applyAlignment="1">
      <alignment horizontal="right"/>
      <protection/>
    </xf>
    <xf numFmtId="3" fontId="12" fillId="0" borderId="19" xfId="244" applyNumberFormat="1" applyFont="1" applyFill="1" applyBorder="1" applyAlignment="1" quotePrefix="1">
      <alignment horizontal="center"/>
      <protection/>
    </xf>
    <xf numFmtId="3" fontId="13" fillId="0" borderId="19" xfId="244" applyNumberFormat="1" applyFont="1" applyFill="1" applyBorder="1" applyAlignment="1">
      <alignment horizontal="right"/>
      <protection/>
    </xf>
    <xf numFmtId="10" fontId="13" fillId="0" borderId="19" xfId="323" applyNumberFormat="1" applyFont="1" applyFill="1" applyBorder="1" applyAlignment="1">
      <alignment horizontal="right"/>
    </xf>
    <xf numFmtId="188" fontId="13" fillId="0" borderId="19" xfId="323" applyNumberFormat="1" applyFont="1" applyFill="1" applyBorder="1" applyAlignment="1">
      <alignment horizontal="right"/>
    </xf>
    <xf numFmtId="187" fontId="13" fillId="0" borderId="19" xfId="244" applyNumberFormat="1" applyFont="1" applyFill="1" applyBorder="1" applyAlignment="1">
      <alignment horizontal="right"/>
      <protection/>
    </xf>
    <xf numFmtId="3" fontId="13" fillId="0" borderId="19" xfId="244" applyNumberFormat="1" applyFont="1" applyFill="1" applyBorder="1" applyAlignment="1" quotePrefix="1">
      <alignment horizontal="center"/>
      <protection/>
    </xf>
    <xf numFmtId="182" fontId="13" fillId="0" borderId="19" xfId="69" applyNumberFormat="1" applyFont="1" applyFill="1" applyBorder="1" applyAlignment="1">
      <alignment/>
    </xf>
    <xf numFmtId="182" fontId="13" fillId="0" borderId="19" xfId="244" applyNumberFormat="1" applyFont="1" applyFill="1" applyBorder="1" applyAlignment="1">
      <alignment horizontal="right"/>
      <protection/>
    </xf>
    <xf numFmtId="182" fontId="13" fillId="0" borderId="19" xfId="69" applyNumberFormat="1" applyFont="1" applyFill="1" applyBorder="1" applyAlignment="1" quotePrefix="1">
      <alignment horizontal="right"/>
    </xf>
    <xf numFmtId="3" fontId="11" fillId="0" borderId="19" xfId="244" applyNumberFormat="1" applyFont="1" applyFill="1" applyBorder="1" applyAlignment="1">
      <alignment horizontal="center"/>
      <protection/>
    </xf>
    <xf numFmtId="3" fontId="10" fillId="0" borderId="19" xfId="244" applyNumberFormat="1" applyFont="1" applyFill="1" applyBorder="1" applyAlignment="1">
      <alignment horizontal="center" vertical="top" wrapText="1"/>
      <protection/>
    </xf>
    <xf numFmtId="3" fontId="12" fillId="0" borderId="19" xfId="244" applyNumberFormat="1" applyFont="1" applyFill="1" applyBorder="1" applyAlignment="1">
      <alignment horizontal="right"/>
      <protection/>
    </xf>
    <xf numFmtId="180" fontId="13" fillId="0" borderId="19" xfId="244" applyNumberFormat="1" applyFont="1" applyFill="1" applyBorder="1" applyAlignment="1">
      <alignment horizontal="center"/>
      <protection/>
    </xf>
    <xf numFmtId="180" fontId="13" fillId="0" borderId="19" xfId="244" applyNumberFormat="1" applyFont="1" applyFill="1" applyBorder="1" applyAlignment="1">
      <alignment horizontal="justify" vertical="center" wrapText="1"/>
      <protection/>
    </xf>
    <xf numFmtId="180" fontId="12" fillId="0" borderId="19" xfId="244" applyNumberFormat="1" applyFont="1" applyFill="1" applyBorder="1" applyAlignment="1" quotePrefix="1">
      <alignment horizontal="center"/>
      <protection/>
    </xf>
    <xf numFmtId="180" fontId="5" fillId="0" borderId="0" xfId="244" applyNumberFormat="1" applyFont="1">
      <alignment/>
      <protection/>
    </xf>
    <xf numFmtId="180" fontId="13" fillId="0" borderId="19" xfId="244" applyNumberFormat="1" applyFont="1" applyFill="1" applyBorder="1" applyAlignment="1" quotePrefix="1">
      <alignment horizontal="center"/>
      <protection/>
    </xf>
    <xf numFmtId="180" fontId="5" fillId="0" borderId="0" xfId="244" applyNumberFormat="1" applyFont="1" applyFill="1">
      <alignment/>
      <protection/>
    </xf>
    <xf numFmtId="187" fontId="10" fillId="0" borderId="19" xfId="323" applyNumberFormat="1" applyFont="1" applyFill="1" applyBorder="1" applyAlignment="1" quotePrefix="1">
      <alignment horizontal="right"/>
    </xf>
    <xf numFmtId="180" fontId="13" fillId="0" borderId="0" xfId="244" applyNumberFormat="1" applyFont="1">
      <alignment/>
      <protection/>
    </xf>
    <xf numFmtId="0" fontId="13" fillId="0" borderId="19" xfId="244" applyFont="1" applyFill="1" applyBorder="1" applyAlignment="1" quotePrefix="1">
      <alignment horizontal="center"/>
      <protection/>
    </xf>
    <xf numFmtId="180" fontId="13" fillId="0" borderId="0" xfId="244" applyNumberFormat="1" applyFont="1" applyFill="1">
      <alignment/>
      <protection/>
    </xf>
    <xf numFmtId="3" fontId="10" fillId="0" borderId="0" xfId="244" applyNumberFormat="1" applyFont="1">
      <alignment/>
      <protection/>
    </xf>
    <xf numFmtId="3" fontId="10" fillId="0" borderId="0" xfId="244" applyNumberFormat="1" applyFont="1" applyFill="1">
      <alignment/>
      <protection/>
    </xf>
    <xf numFmtId="3" fontId="13" fillId="0" borderId="19" xfId="244" applyNumberFormat="1" applyFont="1" applyFill="1" applyBorder="1" applyAlignment="1">
      <alignment horizontal="justify" vertical="top" wrapText="1"/>
      <protection/>
    </xf>
    <xf numFmtId="4" fontId="13" fillId="0" borderId="19" xfId="244" applyNumberFormat="1" applyFont="1" applyFill="1" applyBorder="1" applyAlignment="1">
      <alignment horizontal="right"/>
      <protection/>
    </xf>
    <xf numFmtId="3" fontId="9" fillId="55" borderId="0" xfId="244" applyNumberFormat="1" applyFont="1" applyFill="1">
      <alignment/>
      <protection/>
    </xf>
    <xf numFmtId="182" fontId="12" fillId="0" borderId="19" xfId="244" applyNumberFormat="1" applyFont="1" applyFill="1" applyBorder="1" applyAlignment="1">
      <alignment horizontal="right"/>
      <protection/>
    </xf>
    <xf numFmtId="182" fontId="10" fillId="0" borderId="19" xfId="244" applyNumberFormat="1" applyFont="1" applyFill="1" applyBorder="1" applyAlignment="1">
      <alignment horizontal="right"/>
      <protection/>
    </xf>
    <xf numFmtId="187" fontId="10" fillId="0" borderId="19" xfId="323" applyNumberFormat="1" applyFont="1" applyFill="1" applyBorder="1" applyAlignment="1">
      <alignment horizontal="right"/>
    </xf>
    <xf numFmtId="182" fontId="10" fillId="0" borderId="19" xfId="244" applyNumberFormat="1" applyFont="1" applyFill="1" applyBorder="1" applyAlignment="1" quotePrefix="1">
      <alignment horizontal="right"/>
      <protection/>
    </xf>
    <xf numFmtId="182" fontId="11" fillId="0" borderId="19" xfId="244" applyNumberFormat="1" applyFont="1" applyFill="1" applyBorder="1" applyAlignment="1">
      <alignment horizontal="right"/>
      <protection/>
    </xf>
    <xf numFmtId="187" fontId="11" fillId="0" borderId="19" xfId="323" applyNumberFormat="1" applyFont="1" applyFill="1" applyBorder="1" applyAlignment="1">
      <alignment horizontal="right"/>
    </xf>
    <xf numFmtId="182" fontId="11" fillId="0" borderId="19" xfId="244" applyNumberFormat="1" applyFont="1" applyFill="1" applyBorder="1" applyAlignment="1" quotePrefix="1">
      <alignment horizontal="right"/>
      <protection/>
    </xf>
    <xf numFmtId="187" fontId="11" fillId="0" borderId="19" xfId="323" applyNumberFormat="1" applyFont="1" applyFill="1" applyBorder="1" applyAlignment="1" quotePrefix="1">
      <alignment horizontal="right"/>
    </xf>
    <xf numFmtId="187" fontId="13" fillId="0" borderId="19" xfId="244" applyNumberFormat="1" applyFont="1" applyFill="1" applyBorder="1" applyAlignment="1" quotePrefix="1">
      <alignment horizontal="right"/>
      <protection/>
    </xf>
    <xf numFmtId="3" fontId="40" fillId="0" borderId="0" xfId="244" applyNumberFormat="1" applyFont="1">
      <alignment/>
      <protection/>
    </xf>
    <xf numFmtId="180" fontId="11" fillId="0" borderId="19" xfId="244" applyNumberFormat="1" applyFont="1" applyFill="1" applyBorder="1" applyAlignment="1" quotePrefix="1">
      <alignment horizontal="right"/>
      <protection/>
    </xf>
    <xf numFmtId="3" fontId="40" fillId="0" borderId="0" xfId="244" applyNumberFormat="1" applyFont="1" applyFill="1">
      <alignment/>
      <protection/>
    </xf>
    <xf numFmtId="180" fontId="40" fillId="0" borderId="0" xfId="244" applyNumberFormat="1" applyFont="1">
      <alignment/>
      <protection/>
    </xf>
    <xf numFmtId="0" fontId="12" fillId="0" borderId="19" xfId="244" applyFont="1" applyFill="1" applyBorder="1" applyAlignment="1">
      <alignment horizontal="center" vertical="top" wrapText="1"/>
      <protection/>
    </xf>
    <xf numFmtId="180" fontId="40" fillId="0" borderId="0" xfId="244" applyNumberFormat="1" applyFont="1" applyFill="1">
      <alignment/>
      <protection/>
    </xf>
    <xf numFmtId="3" fontId="12" fillId="0" borderId="19" xfId="244" applyNumberFormat="1" applyFont="1" applyFill="1" applyBorder="1" applyAlignment="1">
      <alignment horizontal="center" vertical="top" wrapText="1"/>
      <protection/>
    </xf>
    <xf numFmtId="180" fontId="12" fillId="0" borderId="19" xfId="244" applyNumberFormat="1" applyFont="1" applyFill="1" applyBorder="1" applyAlignment="1">
      <alignment horizontal="center"/>
      <protection/>
    </xf>
    <xf numFmtId="182" fontId="11" fillId="0" borderId="19" xfId="244" applyNumberFormat="1" applyFont="1" applyFill="1" applyBorder="1" applyAlignment="1">
      <alignment horizontal="right" wrapText="1"/>
      <protection/>
    </xf>
    <xf numFmtId="187" fontId="11" fillId="0" borderId="19" xfId="323" applyNumberFormat="1" applyFont="1" applyFill="1" applyBorder="1" applyAlignment="1">
      <alignment horizontal="right" wrapText="1"/>
    </xf>
    <xf numFmtId="3" fontId="11" fillId="0" borderId="19" xfId="244" applyNumberFormat="1" applyFont="1" applyFill="1" applyBorder="1" applyAlignment="1">
      <alignment horizontal="right" wrapText="1"/>
      <protection/>
    </xf>
    <xf numFmtId="182" fontId="11" fillId="0" borderId="19" xfId="69" applyNumberFormat="1" applyFont="1" applyFill="1" applyBorder="1" applyAlignment="1">
      <alignment horizontal="right" wrapText="1"/>
    </xf>
    <xf numFmtId="182" fontId="12" fillId="0" borderId="19" xfId="244" applyNumberFormat="1" applyFont="1" applyFill="1" applyBorder="1" applyAlignment="1">
      <alignment horizontal="right" wrapText="1"/>
      <protection/>
    </xf>
    <xf numFmtId="187" fontId="12" fillId="0" borderId="19" xfId="323" applyNumberFormat="1" applyFont="1" applyFill="1" applyBorder="1" applyAlignment="1">
      <alignment horizontal="right" wrapText="1"/>
    </xf>
    <xf numFmtId="187" fontId="11" fillId="0" borderId="19" xfId="244" applyNumberFormat="1" applyFont="1" applyFill="1" applyBorder="1" applyAlignment="1">
      <alignment horizontal="right" wrapText="1"/>
      <protection/>
    </xf>
    <xf numFmtId="180" fontId="10" fillId="0" borderId="19" xfId="244" applyNumberFormat="1" applyFont="1" applyFill="1" applyBorder="1" applyAlignment="1">
      <alignment horizontal="right" wrapText="1"/>
      <protection/>
    </xf>
    <xf numFmtId="187" fontId="10" fillId="0" borderId="19" xfId="323" applyNumberFormat="1" applyFont="1" applyFill="1" applyBorder="1" applyAlignment="1">
      <alignment horizontal="right" wrapText="1"/>
    </xf>
    <xf numFmtId="10" fontId="10" fillId="0" borderId="19" xfId="323" applyNumberFormat="1" applyFont="1" applyFill="1" applyBorder="1" applyAlignment="1">
      <alignment horizontal="right" wrapText="1"/>
    </xf>
    <xf numFmtId="187" fontId="10" fillId="0" borderId="19" xfId="244" applyNumberFormat="1" applyFont="1" applyFill="1" applyBorder="1" applyAlignment="1">
      <alignment horizontal="right" wrapText="1"/>
      <protection/>
    </xf>
    <xf numFmtId="3" fontId="12" fillId="0" borderId="19" xfId="244" applyNumberFormat="1" applyFont="1" applyFill="1" applyBorder="1" applyAlignment="1" quotePrefix="1">
      <alignment horizontal="center" vertical="top" wrapText="1"/>
      <protection/>
    </xf>
    <xf numFmtId="180" fontId="13" fillId="0" borderId="19" xfId="244" applyNumberFormat="1" applyFont="1" applyFill="1" applyBorder="1" applyAlignment="1">
      <alignment horizontal="right" vertical="center"/>
      <protection/>
    </xf>
    <xf numFmtId="187" fontId="13" fillId="0" borderId="19" xfId="323" applyNumberFormat="1" applyFont="1" applyFill="1" applyBorder="1" applyAlignment="1">
      <alignment horizontal="right" vertical="center"/>
    </xf>
    <xf numFmtId="9" fontId="12" fillId="0" borderId="19" xfId="323" applyFont="1" applyFill="1" applyBorder="1" applyAlignment="1">
      <alignment horizontal="right"/>
    </xf>
    <xf numFmtId="3" fontId="11" fillId="0" borderId="19" xfId="244" applyNumberFormat="1" applyFont="1" applyFill="1" applyBorder="1" applyAlignment="1">
      <alignment horizontal="center" vertical="center"/>
      <protection/>
    </xf>
    <xf numFmtId="3" fontId="11" fillId="0" borderId="19" xfId="244" applyNumberFormat="1" applyFont="1" applyFill="1" applyBorder="1" applyAlignment="1">
      <alignment horizontal="center" vertical="top" wrapText="1"/>
      <protection/>
    </xf>
    <xf numFmtId="3" fontId="23" fillId="0" borderId="19" xfId="244" applyNumberFormat="1" applyFont="1" applyFill="1" applyBorder="1" applyAlignment="1">
      <alignment horizontal="center"/>
      <protection/>
    </xf>
    <xf numFmtId="3" fontId="23" fillId="0" borderId="19" xfId="244" applyNumberFormat="1" applyFont="1" applyFill="1" applyBorder="1" applyAlignment="1">
      <alignment horizontal="justify" vertical="center" wrapText="1"/>
      <protection/>
    </xf>
    <xf numFmtId="3" fontId="21" fillId="0" borderId="19" xfId="244" applyNumberFormat="1" applyFont="1" applyFill="1" applyBorder="1" applyAlignment="1">
      <alignment horizontal="center"/>
      <protection/>
    </xf>
    <xf numFmtId="3" fontId="21" fillId="0" borderId="19" xfId="244" applyNumberFormat="1" applyFont="1" applyFill="1" applyBorder="1" applyAlignment="1">
      <alignment horizontal="justify" vertical="center" wrapText="1"/>
      <protection/>
    </xf>
    <xf numFmtId="3" fontId="12" fillId="0" borderId="19" xfId="244" applyNumberFormat="1" applyFont="1" applyFill="1" applyBorder="1" applyAlignment="1">
      <alignment horizontal="center" vertical="center"/>
      <protection/>
    </xf>
    <xf numFmtId="180" fontId="12" fillId="0" borderId="19" xfId="244" applyNumberFormat="1" applyFont="1" applyFill="1" applyBorder="1" applyAlignment="1">
      <alignment horizontal="justify" vertical="center" wrapText="1"/>
      <protection/>
    </xf>
    <xf numFmtId="3" fontId="13" fillId="0" borderId="19" xfId="244" applyNumberFormat="1" applyFont="1" applyFill="1" applyBorder="1" applyAlignment="1">
      <alignment horizontal="center" vertical="center"/>
      <protection/>
    </xf>
    <xf numFmtId="3" fontId="13" fillId="0" borderId="0" xfId="244" applyNumberFormat="1" applyFont="1" applyFill="1">
      <alignment/>
      <protection/>
    </xf>
    <xf numFmtId="180" fontId="12" fillId="0" borderId="19" xfId="244" applyNumberFormat="1" applyFont="1" applyFill="1" applyBorder="1" applyAlignment="1">
      <alignment horizontal="right" vertical="center"/>
      <protection/>
    </xf>
    <xf numFmtId="187" fontId="12" fillId="0" borderId="19" xfId="323" applyNumberFormat="1" applyFont="1" applyFill="1" applyBorder="1" applyAlignment="1">
      <alignment horizontal="right" vertical="center"/>
    </xf>
    <xf numFmtId="10" fontId="12" fillId="0" borderId="19" xfId="323" applyNumberFormat="1" applyFont="1" applyFill="1" applyBorder="1" applyAlignment="1">
      <alignment horizontal="right" vertical="center"/>
    </xf>
    <xf numFmtId="188" fontId="12" fillId="0" borderId="19" xfId="323" applyNumberFormat="1" applyFont="1" applyFill="1" applyBorder="1" applyAlignment="1">
      <alignment horizontal="right" vertical="center"/>
    </xf>
    <xf numFmtId="9" fontId="12" fillId="0" borderId="19" xfId="323" applyFont="1" applyFill="1" applyBorder="1" applyAlignment="1">
      <alignment horizontal="right" vertical="center"/>
    </xf>
    <xf numFmtId="187" fontId="12" fillId="0" borderId="19" xfId="244" applyNumberFormat="1" applyFont="1" applyFill="1" applyBorder="1" applyAlignment="1">
      <alignment horizontal="right" vertical="center"/>
      <protection/>
    </xf>
    <xf numFmtId="3" fontId="16" fillId="0" borderId="19" xfId="244" applyNumberFormat="1" applyFont="1" applyFill="1" applyBorder="1" applyAlignment="1">
      <alignment horizontal="justify" vertical="center" wrapText="1"/>
      <protection/>
    </xf>
    <xf numFmtId="0" fontId="12" fillId="0" borderId="0" xfId="244" applyFont="1" applyAlignment="1">
      <alignment horizontal="center" vertical="center"/>
      <protection/>
    </xf>
    <xf numFmtId="0" fontId="13" fillId="0" borderId="19" xfId="244" applyFont="1" applyFill="1" applyBorder="1" applyAlignment="1">
      <alignment horizontal="center" vertical="center"/>
      <protection/>
    </xf>
    <xf numFmtId="0" fontId="12" fillId="0" borderId="19" xfId="244" applyFont="1" applyFill="1" applyBorder="1" applyAlignment="1">
      <alignment horizontal="center" vertical="center" wrapText="1"/>
      <protection/>
    </xf>
    <xf numFmtId="187" fontId="13" fillId="0" borderId="19" xfId="323" applyNumberFormat="1" applyFont="1" applyFill="1" applyBorder="1" applyAlignment="1">
      <alignment horizontal="center" vertical="center"/>
    </xf>
    <xf numFmtId="10" fontId="13" fillId="0" borderId="19" xfId="323" applyNumberFormat="1" applyFont="1" applyFill="1" applyBorder="1" applyAlignment="1">
      <alignment horizontal="center" vertical="center"/>
    </xf>
    <xf numFmtId="188" fontId="13" fillId="0" borderId="19" xfId="323" applyNumberFormat="1" applyFont="1" applyFill="1" applyBorder="1" applyAlignment="1">
      <alignment horizontal="center" vertical="center"/>
    </xf>
    <xf numFmtId="9" fontId="13" fillId="0" borderId="19" xfId="323" applyFont="1" applyFill="1" applyBorder="1" applyAlignment="1">
      <alignment horizontal="center" vertical="center"/>
    </xf>
    <xf numFmtId="187" fontId="13" fillId="0" borderId="19" xfId="244" applyNumberFormat="1" applyFont="1" applyFill="1" applyBorder="1" applyAlignment="1">
      <alignment horizontal="center" vertical="center"/>
      <protection/>
    </xf>
    <xf numFmtId="0" fontId="12" fillId="0" borderId="0" xfId="244" applyFont="1" applyFill="1" applyAlignment="1">
      <alignment horizontal="center" vertical="center"/>
      <protection/>
    </xf>
    <xf numFmtId="3" fontId="13" fillId="0" borderId="19" xfId="244" applyNumberFormat="1" applyFont="1" applyFill="1" applyBorder="1" applyAlignment="1">
      <alignment vertical="center"/>
      <protection/>
    </xf>
    <xf numFmtId="3" fontId="13" fillId="0" borderId="19" xfId="244" applyNumberFormat="1" applyFont="1" applyFill="1" applyBorder="1" applyAlignment="1">
      <alignment horizontal="center" vertical="center" wrapText="1"/>
      <protection/>
    </xf>
    <xf numFmtId="187" fontId="13" fillId="0" borderId="19" xfId="323" applyNumberFormat="1" applyFont="1" applyFill="1" applyBorder="1" applyAlignment="1">
      <alignment horizontal="center" vertical="center" wrapText="1"/>
    </xf>
    <xf numFmtId="10" fontId="13" fillId="0" borderId="19" xfId="323" applyNumberFormat="1" applyFont="1" applyFill="1" applyBorder="1" applyAlignment="1">
      <alignment horizontal="center" vertical="center" wrapText="1"/>
    </xf>
    <xf numFmtId="188" fontId="13" fillId="0" borderId="19" xfId="323" applyNumberFormat="1" applyFont="1" applyFill="1" applyBorder="1" applyAlignment="1">
      <alignment horizontal="center" vertical="center" wrapText="1"/>
    </xf>
    <xf numFmtId="9" fontId="13" fillId="0" borderId="19" xfId="323" applyFont="1" applyFill="1" applyBorder="1" applyAlignment="1">
      <alignment horizontal="center" vertical="center" wrapText="1"/>
    </xf>
    <xf numFmtId="187" fontId="13" fillId="0" borderId="19" xfId="323" applyNumberFormat="1" applyFont="1" applyFill="1" applyBorder="1" applyAlignment="1">
      <alignment horizontal="right" vertical="center" wrapText="1"/>
    </xf>
    <xf numFmtId="187" fontId="13" fillId="0" borderId="19" xfId="244" applyNumberFormat="1" applyFont="1" applyFill="1" applyBorder="1" applyAlignment="1">
      <alignment horizontal="center" vertical="center" wrapText="1"/>
      <protection/>
    </xf>
    <xf numFmtId="3" fontId="5" fillId="0" borderId="0" xfId="244" applyNumberFormat="1" applyFont="1" applyAlignment="1">
      <alignment horizontal="center" vertical="center" wrapText="1"/>
      <protection/>
    </xf>
    <xf numFmtId="182" fontId="12" fillId="0" borderId="19" xfId="69" applyNumberFormat="1" applyFont="1" applyFill="1" applyBorder="1" applyAlignment="1">
      <alignment horizontal="center" vertical="center" wrapText="1"/>
    </xf>
    <xf numFmtId="3" fontId="13" fillId="0" borderId="19" xfId="244" applyNumberFormat="1" applyFont="1" applyFill="1" applyBorder="1" applyAlignment="1" quotePrefix="1">
      <alignment horizontal="center" vertical="center" wrapText="1"/>
      <protection/>
    </xf>
    <xf numFmtId="187" fontId="13" fillId="0" borderId="19" xfId="323" applyNumberFormat="1" applyFont="1" applyFill="1" applyBorder="1" applyAlignment="1" quotePrefix="1">
      <alignment horizontal="center" vertical="center" wrapText="1"/>
    </xf>
    <xf numFmtId="10" fontId="13" fillId="0" borderId="19" xfId="323" applyNumberFormat="1" applyFont="1" applyFill="1" applyBorder="1" applyAlignment="1" quotePrefix="1">
      <alignment horizontal="center" vertical="center" wrapText="1"/>
    </xf>
    <xf numFmtId="188" fontId="13" fillId="0" borderId="19" xfId="323" applyNumberFormat="1" applyFont="1" applyFill="1" applyBorder="1" applyAlignment="1" quotePrefix="1">
      <alignment horizontal="center" vertical="center" wrapText="1"/>
    </xf>
    <xf numFmtId="9" fontId="13" fillId="0" borderId="19" xfId="323" applyFont="1" applyFill="1" applyBorder="1" applyAlignment="1" quotePrefix="1">
      <alignment horizontal="center" vertical="center" wrapText="1"/>
    </xf>
    <xf numFmtId="187" fontId="13" fillId="0" borderId="19" xfId="323" applyNumberFormat="1" applyFont="1" applyFill="1" applyBorder="1" applyAlignment="1" quotePrefix="1">
      <alignment horizontal="right" vertical="center" wrapText="1"/>
    </xf>
    <xf numFmtId="187" fontId="13" fillId="0" borderId="19" xfId="244" applyNumberFormat="1" applyFont="1" applyFill="1" applyBorder="1" applyAlignment="1" quotePrefix="1">
      <alignment horizontal="center" vertical="center" wrapText="1"/>
      <protection/>
    </xf>
    <xf numFmtId="3" fontId="5" fillId="0" borderId="0" xfId="244" applyNumberFormat="1" applyFont="1" applyFill="1" applyAlignment="1">
      <alignment horizontal="center" vertical="center" wrapText="1"/>
      <protection/>
    </xf>
    <xf numFmtId="3" fontId="9" fillId="0" borderId="0" xfId="244" applyNumberFormat="1" applyFont="1" applyFill="1" applyAlignment="1">
      <alignment horizontal="center"/>
      <protection/>
    </xf>
    <xf numFmtId="182" fontId="12" fillId="0" borderId="0" xfId="69" applyNumberFormat="1" applyFont="1" applyFill="1" applyAlignment="1">
      <alignment/>
    </xf>
    <xf numFmtId="10" fontId="5" fillId="0" borderId="0" xfId="323" applyNumberFormat="1" applyFont="1" applyFill="1" applyAlignment="1">
      <alignment/>
    </xf>
    <xf numFmtId="188" fontId="5" fillId="0" borderId="0" xfId="323" applyNumberFormat="1" applyFont="1" applyFill="1" applyAlignment="1">
      <alignment/>
    </xf>
    <xf numFmtId="9" fontId="5" fillId="0" borderId="0" xfId="323" applyFont="1" applyFill="1" applyAlignment="1">
      <alignment/>
    </xf>
    <xf numFmtId="187" fontId="5" fillId="0" borderId="0" xfId="323" applyNumberFormat="1" applyFont="1" applyFill="1" applyAlignment="1">
      <alignment horizontal="right"/>
    </xf>
    <xf numFmtId="187" fontId="13" fillId="0" borderId="0" xfId="323" applyNumberFormat="1" applyFont="1" applyFill="1" applyAlignment="1">
      <alignment/>
    </xf>
    <xf numFmtId="187" fontId="13" fillId="0" borderId="0" xfId="244" applyNumberFormat="1" applyFont="1" applyFill="1">
      <alignment/>
      <protection/>
    </xf>
    <xf numFmtId="0" fontId="118" fillId="0" borderId="0" xfId="302" applyFont="1">
      <alignment/>
      <protection/>
    </xf>
    <xf numFmtId="0" fontId="119" fillId="0" borderId="0" xfId="302" applyFont="1">
      <alignment/>
      <protection/>
    </xf>
    <xf numFmtId="0" fontId="120" fillId="0" borderId="0" xfId="302" applyFont="1">
      <alignment/>
      <protection/>
    </xf>
    <xf numFmtId="0" fontId="121" fillId="0" borderId="0" xfId="302" applyFont="1">
      <alignment/>
      <protection/>
    </xf>
    <xf numFmtId="0" fontId="119" fillId="0" borderId="0" xfId="302" applyFont="1" applyAlignment="1">
      <alignment horizontal="center"/>
      <protection/>
    </xf>
    <xf numFmtId="0" fontId="122" fillId="55" borderId="19" xfId="0" applyFont="1" applyFill="1" applyBorder="1" applyAlignment="1">
      <alignment horizontal="center" vertical="center"/>
    </xf>
    <xf numFmtId="180" fontId="122" fillId="55" borderId="19" xfId="0" applyNumberFormat="1" applyFont="1" applyFill="1" applyBorder="1" applyAlignment="1">
      <alignment horizontal="justify" vertical="top" wrapText="1"/>
    </xf>
    <xf numFmtId="0" fontId="122" fillId="55" borderId="19" xfId="0" applyFont="1" applyFill="1" applyBorder="1" applyAlignment="1" quotePrefix="1">
      <alignment horizontal="center" vertical="center"/>
    </xf>
    <xf numFmtId="4" fontId="123" fillId="55" borderId="19" xfId="69" applyNumberFormat="1" applyFont="1" applyFill="1" applyBorder="1" applyAlignment="1">
      <alignment vertical="center"/>
    </xf>
    <xf numFmtId="4" fontId="122" fillId="55" borderId="19" xfId="0" applyNumberFormat="1" applyFont="1" applyFill="1" applyBorder="1" applyAlignment="1">
      <alignment vertical="center"/>
    </xf>
    <xf numFmtId="180" fontId="124" fillId="55" borderId="0" xfId="0" applyNumberFormat="1" applyFont="1" applyFill="1" applyAlignment="1">
      <alignment/>
    </xf>
    <xf numFmtId="180" fontId="124" fillId="55" borderId="0" xfId="0" applyNumberFormat="1" applyFont="1" applyFill="1" applyAlignment="1">
      <alignment vertical="center"/>
    </xf>
    <xf numFmtId="0" fontId="122" fillId="55" borderId="19" xfId="69" applyNumberFormat="1" applyFont="1" applyFill="1" applyBorder="1" applyAlignment="1">
      <alignment horizontal="center" vertical="center"/>
    </xf>
    <xf numFmtId="180" fontId="122" fillId="55" borderId="19" xfId="0" applyNumberFormat="1" applyFont="1" applyFill="1" applyBorder="1" applyAlignment="1">
      <alignment horizontal="left" vertical="center" wrapText="1"/>
    </xf>
    <xf numFmtId="182" fontId="22" fillId="55" borderId="19" xfId="69" applyNumberFormat="1" applyFont="1" applyFill="1" applyBorder="1" applyAlignment="1">
      <alignment/>
    </xf>
    <xf numFmtId="3" fontId="9" fillId="0" borderId="0" xfId="244" applyNumberFormat="1" applyFont="1" applyAlignment="1">
      <alignment vertical="center"/>
      <protection/>
    </xf>
    <xf numFmtId="3" fontId="12" fillId="55" borderId="19" xfId="0" applyNumberFormat="1" applyFont="1" applyFill="1" applyBorder="1" applyAlignment="1">
      <alignment horizontal="justify" vertical="center" wrapText="1"/>
    </xf>
    <xf numFmtId="182" fontId="12" fillId="0" borderId="19" xfId="69" applyNumberFormat="1" applyFont="1" applyFill="1" applyBorder="1" applyAlignment="1">
      <alignment vertical="center"/>
    </xf>
    <xf numFmtId="3" fontId="12" fillId="0" borderId="19" xfId="244" applyNumberFormat="1" applyFont="1" applyFill="1" applyBorder="1" applyAlignment="1">
      <alignment vertical="center"/>
      <protection/>
    </xf>
    <xf numFmtId="187" fontId="12" fillId="0" borderId="19" xfId="323" applyNumberFormat="1" applyFont="1" applyFill="1" applyBorder="1" applyAlignment="1">
      <alignment vertical="center"/>
    </xf>
    <xf numFmtId="10" fontId="12" fillId="0" borderId="19" xfId="323" applyNumberFormat="1" applyFont="1" applyFill="1" applyBorder="1" applyAlignment="1">
      <alignment vertical="center"/>
    </xf>
    <xf numFmtId="188" fontId="12" fillId="0" borderId="19" xfId="323" applyNumberFormat="1" applyFont="1" applyFill="1" applyBorder="1" applyAlignment="1">
      <alignment vertical="center"/>
    </xf>
    <xf numFmtId="9" fontId="12" fillId="0" borderId="19" xfId="323" applyFont="1" applyFill="1" applyBorder="1" applyAlignment="1">
      <alignment vertical="center"/>
    </xf>
    <xf numFmtId="187" fontId="12" fillId="0" borderId="19" xfId="244" applyNumberFormat="1" applyFont="1" applyFill="1" applyBorder="1" applyAlignment="1">
      <alignment vertical="center"/>
      <protection/>
    </xf>
    <xf numFmtId="3" fontId="9" fillId="0" borderId="0" xfId="244" applyNumberFormat="1" applyFont="1" applyFill="1" applyAlignment="1">
      <alignment vertical="center"/>
      <protection/>
    </xf>
    <xf numFmtId="180" fontId="122" fillId="55" borderId="19" xfId="0" applyNumberFormat="1" applyFont="1" applyFill="1" applyBorder="1" applyAlignment="1">
      <alignment vertical="center"/>
    </xf>
    <xf numFmtId="181" fontId="125" fillId="0" borderId="19" xfId="110" applyNumberFormat="1" applyFont="1" applyFill="1" applyBorder="1" applyAlignment="1">
      <alignment horizontal="center" wrapText="1"/>
    </xf>
    <xf numFmtId="9" fontId="12" fillId="0" borderId="19" xfId="321" applyFont="1" applyFill="1" applyBorder="1" applyAlignment="1" quotePrefix="1">
      <alignment horizontal="right"/>
    </xf>
    <xf numFmtId="9" fontId="13" fillId="0" borderId="19" xfId="321" applyFont="1" applyFill="1" applyBorder="1" applyAlignment="1">
      <alignment horizontal="right"/>
    </xf>
    <xf numFmtId="9" fontId="10" fillId="0" borderId="19" xfId="321" applyFont="1" applyFill="1" applyBorder="1" applyAlignment="1">
      <alignment horizontal="right" wrapText="1"/>
    </xf>
    <xf numFmtId="9" fontId="13" fillId="0" borderId="19" xfId="321" applyFont="1" applyFill="1" applyBorder="1" applyAlignment="1" quotePrefix="1">
      <alignment horizontal="right"/>
    </xf>
    <xf numFmtId="9" fontId="10" fillId="0" borderId="19" xfId="321" applyFont="1" applyFill="1" applyBorder="1" applyAlignment="1" quotePrefix="1">
      <alignment horizontal="right"/>
    </xf>
    <xf numFmtId="9" fontId="11" fillId="0" borderId="19" xfId="321" applyFont="1" applyFill="1" applyBorder="1" applyAlignment="1" quotePrefix="1">
      <alignment horizontal="right"/>
    </xf>
    <xf numFmtId="9" fontId="12" fillId="0" borderId="19" xfId="321" applyFont="1" applyFill="1" applyBorder="1" applyAlignment="1">
      <alignment horizontal="right"/>
    </xf>
    <xf numFmtId="0" fontId="0" fillId="0" borderId="0" xfId="244">
      <alignment/>
      <protection/>
    </xf>
    <xf numFmtId="0" fontId="126" fillId="0" borderId="0" xfId="302" applyFont="1">
      <alignment/>
      <protection/>
    </xf>
    <xf numFmtId="0" fontId="127" fillId="0" borderId="0" xfId="302" applyFont="1" applyAlignment="1">
      <alignment horizontal="right"/>
      <protection/>
    </xf>
    <xf numFmtId="0" fontId="128" fillId="0" borderId="0" xfId="302" applyFont="1" applyAlignment="1">
      <alignment horizontal="right"/>
      <protection/>
    </xf>
    <xf numFmtId="0" fontId="126" fillId="0" borderId="0" xfId="302" applyFont="1" applyAlignment="1">
      <alignment horizontal="center" wrapText="1"/>
      <protection/>
    </xf>
    <xf numFmtId="0" fontId="129" fillId="0" borderId="22" xfId="302" applyFont="1" applyBorder="1" applyAlignment="1">
      <alignment horizontal="center" vertical="center" wrapText="1"/>
      <protection/>
    </xf>
    <xf numFmtId="0" fontId="129" fillId="0" borderId="19" xfId="302" applyFont="1" applyBorder="1" applyAlignment="1">
      <alignment horizontal="center" wrapText="1"/>
      <protection/>
    </xf>
    <xf numFmtId="0" fontId="65" fillId="0" borderId="19" xfId="302" applyFont="1" applyBorder="1" applyAlignment="1">
      <alignment horizontal="center"/>
      <protection/>
    </xf>
    <xf numFmtId="3" fontId="65" fillId="55" borderId="19" xfId="302" applyNumberFormat="1" applyFont="1" applyFill="1" applyBorder="1" applyAlignment="1">
      <alignment horizontal="left" vertical="center" wrapText="1"/>
      <protection/>
    </xf>
    <xf numFmtId="0" fontId="129" fillId="0" borderId="19" xfId="302" applyFont="1" applyBorder="1" applyAlignment="1">
      <alignment horizontal="center"/>
      <protection/>
    </xf>
    <xf numFmtId="0" fontId="129" fillId="0" borderId="19" xfId="302" applyFont="1" applyBorder="1">
      <alignment/>
      <protection/>
    </xf>
    <xf numFmtId="0" fontId="64" fillId="0" borderId="19" xfId="302" applyFont="1" applyBorder="1" applyAlignment="1">
      <alignment horizontal="center"/>
      <protection/>
    </xf>
    <xf numFmtId="3" fontId="64" fillId="55" borderId="19" xfId="302" applyNumberFormat="1" applyFont="1" applyFill="1" applyBorder="1" applyAlignment="1">
      <alignment horizontal="left" vertical="center" wrapText="1"/>
      <protection/>
    </xf>
    <xf numFmtId="0" fontId="130" fillId="0" borderId="19" xfId="302" applyFont="1" applyBorder="1" applyAlignment="1">
      <alignment horizontal="center"/>
      <protection/>
    </xf>
    <xf numFmtId="0" fontId="130" fillId="0" borderId="19" xfId="302" applyFont="1" applyBorder="1">
      <alignment/>
      <protection/>
    </xf>
    <xf numFmtId="0" fontId="131" fillId="0" borderId="19" xfId="302" applyFont="1" applyBorder="1">
      <alignment/>
      <protection/>
    </xf>
    <xf numFmtId="3" fontId="65" fillId="0" borderId="19" xfId="302" applyNumberFormat="1" applyFont="1" applyBorder="1" applyAlignment="1">
      <alignment horizontal="left" vertical="center" wrapText="1"/>
      <protection/>
    </xf>
    <xf numFmtId="3" fontId="64" fillId="0" borderId="19" xfId="302" applyNumberFormat="1" applyFont="1" applyBorder="1" applyAlignment="1">
      <alignment horizontal="left" vertical="center" wrapText="1"/>
      <protection/>
    </xf>
    <xf numFmtId="0" fontId="4" fillId="0" borderId="19" xfId="302" applyFont="1" applyBorder="1" applyAlignment="1">
      <alignment horizontal="center"/>
      <protection/>
    </xf>
    <xf numFmtId="3" fontId="4" fillId="55" borderId="19" xfId="302" applyNumberFormat="1" applyFont="1" applyFill="1" applyBorder="1" applyAlignment="1">
      <alignment horizontal="left" vertical="center" wrapText="1"/>
      <protection/>
    </xf>
    <xf numFmtId="0" fontId="132" fillId="0" borderId="19" xfId="302" applyFont="1" applyBorder="1" applyAlignment="1">
      <alignment horizontal="center"/>
      <protection/>
    </xf>
    <xf numFmtId="0" fontId="132" fillId="0" borderId="19" xfId="302" applyFont="1" applyBorder="1">
      <alignment/>
      <protection/>
    </xf>
    <xf numFmtId="3" fontId="4" fillId="0" borderId="19" xfId="302" applyNumberFormat="1" applyFont="1" applyBorder="1" applyAlignment="1">
      <alignment horizontal="left" vertical="center" wrapText="1"/>
      <protection/>
    </xf>
    <xf numFmtId="0" fontId="132" fillId="0" borderId="19" xfId="302" applyFont="1" applyBorder="1" applyAlignment="1">
      <alignment wrapText="1"/>
      <protection/>
    </xf>
    <xf numFmtId="3" fontId="8" fillId="55" borderId="19" xfId="0" applyNumberFormat="1" applyFont="1" applyFill="1" applyBorder="1" applyAlignment="1">
      <alignment horizontal="center" vertical="center" wrapText="1"/>
    </xf>
    <xf numFmtId="180" fontId="10" fillId="55" borderId="19" xfId="69" applyNumberFormat="1" applyFont="1" applyFill="1" applyBorder="1" applyAlignment="1">
      <alignment vertical="center"/>
    </xf>
    <xf numFmtId="180" fontId="11" fillId="55" borderId="19" xfId="69" applyNumberFormat="1" applyFont="1" applyFill="1" applyBorder="1" applyAlignment="1">
      <alignment vertical="center"/>
    </xf>
    <xf numFmtId="180" fontId="13" fillId="55" borderId="19" xfId="0" applyNumberFormat="1" applyFont="1" applyFill="1" applyBorder="1" applyAlignment="1">
      <alignment vertical="center"/>
    </xf>
    <xf numFmtId="180" fontId="12" fillId="55" borderId="19" xfId="0" applyNumberFormat="1" applyFont="1" applyFill="1" applyBorder="1" applyAlignment="1">
      <alignment vertical="center"/>
    </xf>
    <xf numFmtId="180" fontId="11" fillId="55" borderId="19" xfId="0" applyNumberFormat="1" applyFont="1" applyFill="1" applyBorder="1" applyAlignment="1">
      <alignment vertical="center"/>
    </xf>
    <xf numFmtId="180" fontId="10" fillId="55" borderId="19" xfId="0" applyNumberFormat="1" applyFont="1" applyFill="1" applyBorder="1" applyAlignment="1">
      <alignment vertical="center"/>
    </xf>
    <xf numFmtId="0" fontId="11" fillId="56" borderId="19" xfId="0" applyFont="1" applyFill="1" applyBorder="1" applyAlignment="1">
      <alignment horizontal="justify" vertical="center" wrapText="1"/>
    </xf>
    <xf numFmtId="0" fontId="11" fillId="55" borderId="19" xfId="0" applyFont="1" applyFill="1" applyBorder="1" applyAlignment="1">
      <alignment horizontal="justify" vertical="center" wrapText="1"/>
    </xf>
    <xf numFmtId="0" fontId="8" fillId="55" borderId="19" xfId="0" applyFont="1" applyFill="1" applyBorder="1" applyAlignment="1">
      <alignment horizontal="center" vertical="center" wrapText="1"/>
    </xf>
    <xf numFmtId="180" fontId="8" fillId="55" borderId="19" xfId="0" applyNumberFormat="1" applyFont="1" applyFill="1" applyBorder="1" applyAlignment="1">
      <alignment horizontal="center" vertical="center" wrapText="1"/>
    </xf>
    <xf numFmtId="4" fontId="8" fillId="55" borderId="19" xfId="0" applyNumberFormat="1" applyFont="1" applyFill="1" applyBorder="1" applyAlignment="1">
      <alignment horizontal="center" vertical="center" wrapText="1"/>
    </xf>
    <xf numFmtId="3" fontId="8" fillId="55" borderId="0" xfId="0" applyNumberFormat="1" applyFont="1" applyFill="1" applyAlignment="1">
      <alignment/>
    </xf>
    <xf numFmtId="180" fontId="14" fillId="55" borderId="0" xfId="0" applyNumberFormat="1" applyFont="1" applyFill="1" applyAlignment="1">
      <alignment/>
    </xf>
    <xf numFmtId="180" fontId="122" fillId="55" borderId="19" xfId="0" applyNumberFormat="1" applyFont="1" applyFill="1" applyBorder="1" applyAlignment="1" quotePrefix="1">
      <alignment horizontal="justify" vertical="top" wrapText="1"/>
    </xf>
    <xf numFmtId="180" fontId="123" fillId="55" borderId="19" xfId="69" applyNumberFormat="1" applyFont="1" applyFill="1" applyBorder="1" applyAlignment="1">
      <alignment vertical="center"/>
    </xf>
    <xf numFmtId="180" fontId="133" fillId="55" borderId="0" xfId="0" applyNumberFormat="1" applyFont="1" applyFill="1" applyAlignment="1">
      <alignment/>
    </xf>
    <xf numFmtId="0" fontId="13" fillId="55" borderId="19" xfId="0" applyFont="1" applyFill="1" applyBorder="1" applyAlignment="1">
      <alignment horizontal="justify" vertical="center" wrapText="1"/>
    </xf>
    <xf numFmtId="180" fontId="13" fillId="55" borderId="19" xfId="178" applyNumberFormat="1" applyFont="1" applyFill="1" applyBorder="1" applyAlignment="1">
      <alignment vertical="center" wrapText="1"/>
    </xf>
    <xf numFmtId="180" fontId="13" fillId="55" borderId="19" xfId="0" applyNumberFormat="1" applyFont="1" applyFill="1" applyBorder="1" applyAlignment="1">
      <alignment/>
    </xf>
    <xf numFmtId="180" fontId="13" fillId="55" borderId="19" xfId="178" applyNumberFormat="1" applyFont="1" applyFill="1" applyBorder="1" applyAlignment="1">
      <alignment vertical="top" wrapText="1"/>
    </xf>
    <xf numFmtId="180" fontId="11" fillId="55" borderId="19" xfId="0" applyNumberFormat="1" applyFont="1" applyFill="1" applyBorder="1" applyAlignment="1" quotePrefix="1">
      <alignment horizontal="justify" vertical="top" wrapText="1"/>
    </xf>
    <xf numFmtId="180" fontId="28" fillId="55" borderId="19" xfId="69" applyNumberFormat="1" applyFont="1" applyFill="1" applyBorder="1" applyAlignment="1">
      <alignment horizontal="right" vertical="center"/>
    </xf>
    <xf numFmtId="3" fontId="13" fillId="55" borderId="19" xfId="0" applyNumberFormat="1" applyFont="1" applyFill="1" applyBorder="1" applyAlignment="1">
      <alignment vertical="center"/>
    </xf>
    <xf numFmtId="3" fontId="12" fillId="55" borderId="19" xfId="0" applyNumberFormat="1" applyFont="1" applyFill="1" applyBorder="1" applyAlignment="1">
      <alignment vertical="center"/>
    </xf>
    <xf numFmtId="3" fontId="10" fillId="55" borderId="19" xfId="0" applyNumberFormat="1" applyFont="1" applyFill="1" applyBorder="1" applyAlignment="1">
      <alignment vertical="center"/>
    </xf>
    <xf numFmtId="0" fontId="13" fillId="57" borderId="19" xfId="0" applyFont="1" applyFill="1" applyBorder="1" applyAlignment="1">
      <alignment horizontal="center" vertical="center"/>
    </xf>
    <xf numFmtId="0" fontId="13" fillId="57" borderId="19" xfId="0" applyFont="1" applyFill="1" applyBorder="1" applyAlignment="1">
      <alignment vertical="center" wrapText="1"/>
    </xf>
    <xf numFmtId="180" fontId="12" fillId="57" borderId="19" xfId="69" applyNumberFormat="1" applyFont="1" applyFill="1" applyBorder="1" applyAlignment="1">
      <alignment vertical="center"/>
    </xf>
    <xf numFmtId="180" fontId="13" fillId="57" borderId="19" xfId="69" applyNumberFormat="1" applyFont="1" applyFill="1" applyBorder="1" applyAlignment="1">
      <alignment vertical="center"/>
    </xf>
    <xf numFmtId="180" fontId="14" fillId="57" borderId="0" xfId="0" applyNumberFormat="1" applyFont="1" applyFill="1" applyAlignment="1">
      <alignment/>
    </xf>
    <xf numFmtId="180" fontId="12" fillId="55" borderId="19" xfId="0" applyNumberFormat="1" applyFont="1" applyFill="1" applyBorder="1" applyAlignment="1" quotePrefix="1">
      <alignment horizontal="justify" vertical="top" wrapText="1"/>
    </xf>
    <xf numFmtId="180" fontId="12" fillId="55" borderId="19" xfId="0" applyNumberFormat="1" applyFont="1" applyFill="1" applyBorder="1" applyAlignment="1">
      <alignment vertical="center" wrapText="1"/>
    </xf>
    <xf numFmtId="180" fontId="13" fillId="55" borderId="19" xfId="0" applyNumberFormat="1" applyFont="1" applyFill="1" applyBorder="1" applyAlignment="1">
      <alignment vertical="center" wrapText="1"/>
    </xf>
    <xf numFmtId="180" fontId="13" fillId="55" borderId="19" xfId="180" applyNumberFormat="1" applyFont="1" applyFill="1" applyBorder="1" applyAlignment="1">
      <alignment vertical="top" wrapText="1"/>
    </xf>
    <xf numFmtId="180" fontId="13" fillId="57" borderId="19" xfId="0" applyNumberFormat="1" applyFont="1" applyFill="1" applyBorder="1" applyAlignment="1">
      <alignment vertical="center" wrapText="1"/>
    </xf>
    <xf numFmtId="180" fontId="13" fillId="57" borderId="19" xfId="0" applyNumberFormat="1" applyFont="1" applyFill="1" applyBorder="1" applyAlignment="1">
      <alignment vertical="center"/>
    </xf>
    <xf numFmtId="180" fontId="13" fillId="57" borderId="19" xfId="180" applyNumberFormat="1" applyFont="1" applyFill="1" applyBorder="1" applyAlignment="1">
      <alignment vertical="center" wrapText="1"/>
    </xf>
    <xf numFmtId="180" fontId="3" fillId="57" borderId="0" xfId="0" applyNumberFormat="1" applyFont="1" applyFill="1" applyAlignment="1">
      <alignment vertical="center"/>
    </xf>
    <xf numFmtId="180" fontId="13" fillId="55" borderId="19" xfId="180" applyNumberFormat="1" applyFont="1" applyFill="1" applyBorder="1" applyAlignment="1">
      <alignment vertical="center" wrapText="1"/>
    </xf>
    <xf numFmtId="180" fontId="31" fillId="55" borderId="0" xfId="0" applyNumberFormat="1" applyFont="1" applyFill="1" applyAlignment="1">
      <alignment vertical="center"/>
    </xf>
    <xf numFmtId="180" fontId="21" fillId="0" borderId="19" xfId="244" applyNumberFormat="1" applyFont="1" applyBorder="1">
      <alignment/>
      <protection/>
    </xf>
    <xf numFmtId="180" fontId="124" fillId="55" borderId="19" xfId="0" applyNumberFormat="1" applyFont="1" applyFill="1" applyBorder="1" applyAlignment="1">
      <alignment vertical="center"/>
    </xf>
    <xf numFmtId="180" fontId="122" fillId="55" borderId="19" xfId="0" applyNumberFormat="1" applyFont="1" applyFill="1" applyBorder="1" applyAlignment="1">
      <alignment horizontal="justify" vertical="center" wrapText="1"/>
    </xf>
    <xf numFmtId="180" fontId="134" fillId="0" borderId="19" xfId="0" applyNumberFormat="1" applyFont="1" applyBorder="1" applyAlignment="1">
      <alignment horizontal="center" vertical="center"/>
    </xf>
    <xf numFmtId="180" fontId="134" fillId="0" borderId="19" xfId="0" applyNumberFormat="1" applyFont="1" applyBorder="1" applyAlignment="1">
      <alignment horizontal="center" vertical="center" wrapText="1"/>
    </xf>
    <xf numFmtId="180" fontId="134" fillId="0" borderId="19" xfId="0" applyNumberFormat="1" applyFont="1" applyBorder="1" applyAlignment="1">
      <alignment horizontal="right" vertical="center"/>
    </xf>
    <xf numFmtId="180" fontId="135" fillId="0" borderId="0" xfId="0" applyNumberFormat="1" applyFont="1" applyAlignment="1">
      <alignment vertical="center"/>
    </xf>
    <xf numFmtId="3" fontId="136" fillId="0" borderId="19" xfId="0" applyNumberFormat="1" applyFont="1" applyBorder="1" applyAlignment="1">
      <alignment horizontal="center" vertical="center"/>
    </xf>
    <xf numFmtId="182" fontId="134" fillId="0" borderId="19" xfId="0" applyNumberFormat="1" applyFont="1" applyBorder="1" applyAlignment="1">
      <alignment horizontal="right" vertical="center"/>
    </xf>
    <xf numFmtId="3" fontId="135" fillId="0" borderId="0" xfId="0" applyNumberFormat="1" applyFont="1" applyAlignment="1">
      <alignment vertical="center"/>
    </xf>
    <xf numFmtId="180" fontId="13" fillId="0" borderId="19" xfId="0" applyNumberFormat="1" applyFont="1" applyBorder="1" applyAlignment="1">
      <alignment vertical="center"/>
    </xf>
    <xf numFmtId="180" fontId="13" fillId="58" borderId="19" xfId="244" applyNumberFormat="1" applyFont="1" applyFill="1" applyBorder="1" applyAlignment="1">
      <alignment horizontal="right"/>
      <protection/>
    </xf>
    <xf numFmtId="3" fontId="11" fillId="58" borderId="19" xfId="244" applyNumberFormat="1" applyFont="1" applyFill="1" applyBorder="1" applyAlignment="1">
      <alignment horizontal="right" wrapText="1"/>
      <protection/>
    </xf>
    <xf numFmtId="182" fontId="11" fillId="58" borderId="19" xfId="244" applyNumberFormat="1" applyFont="1" applyFill="1" applyBorder="1" applyAlignment="1">
      <alignment horizontal="right" wrapText="1"/>
      <protection/>
    </xf>
    <xf numFmtId="0" fontId="137" fillId="0" borderId="0" xfId="0" applyFont="1" applyAlignment="1">
      <alignment/>
    </xf>
    <xf numFmtId="0" fontId="119" fillId="0" borderId="0" xfId="0" applyFont="1" applyAlignment="1">
      <alignment/>
    </xf>
    <xf numFmtId="0" fontId="119" fillId="0" borderId="19" xfId="0" applyFont="1" applyBorder="1" applyAlignment="1">
      <alignment horizontal="center"/>
    </xf>
    <xf numFmtId="0" fontId="138" fillId="0" borderId="0" xfId="0" applyFont="1" applyAlignment="1">
      <alignment/>
    </xf>
    <xf numFmtId="0" fontId="139" fillId="0" borderId="0" xfId="0" applyFont="1" applyAlignment="1">
      <alignment/>
    </xf>
    <xf numFmtId="3" fontId="139" fillId="0" borderId="0" xfId="0" applyNumberFormat="1" applyFont="1" applyAlignment="1">
      <alignment/>
    </xf>
    <xf numFmtId="0" fontId="140" fillId="0" borderId="0" xfId="0" applyFont="1" applyAlignment="1">
      <alignment horizontal="right"/>
    </xf>
    <xf numFmtId="0" fontId="118" fillId="0" borderId="22" xfId="0" applyFont="1" applyBorder="1" applyAlignment="1">
      <alignment horizontal="center" wrapText="1"/>
    </xf>
    <xf numFmtId="0" fontId="118" fillId="0" borderId="22" xfId="0" applyFont="1" applyBorder="1" applyAlignment="1">
      <alignment horizontal="center" vertical="center"/>
    </xf>
    <xf numFmtId="0" fontId="141" fillId="0" borderId="0" xfId="0" applyFont="1" applyAlignment="1">
      <alignment/>
    </xf>
    <xf numFmtId="0" fontId="119" fillId="0" borderId="22" xfId="0" applyFont="1" applyBorder="1" applyAlignment="1">
      <alignment horizontal="center" wrapText="1"/>
    </xf>
    <xf numFmtId="0" fontId="119" fillId="0" borderId="22" xfId="0" applyFont="1" applyBorder="1" applyAlignment="1">
      <alignment horizontal="center" vertical="center"/>
    </xf>
    <xf numFmtId="0" fontId="118" fillId="0" borderId="19" xfId="0" applyFont="1" applyBorder="1" applyAlignment="1">
      <alignment horizontal="center"/>
    </xf>
    <xf numFmtId="0" fontId="118" fillId="0" borderId="19" xfId="0" applyFont="1" applyBorder="1" applyAlignment="1">
      <alignment horizontal="left" vertical="center" wrapText="1"/>
    </xf>
    <xf numFmtId="0" fontId="119" fillId="0" borderId="19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20" fillId="0" borderId="19" xfId="0" applyFont="1" applyBorder="1" applyAlignment="1">
      <alignment horizontal="left" vertical="center" wrapText="1"/>
    </xf>
    <xf numFmtId="0" fontId="138" fillId="0" borderId="19" xfId="0" applyFont="1" applyBorder="1" applyAlignment="1">
      <alignment/>
    </xf>
    <xf numFmtId="3" fontId="138" fillId="0" borderId="0" xfId="0" applyNumberFormat="1" applyFont="1" applyAlignment="1">
      <alignment/>
    </xf>
    <xf numFmtId="0" fontId="142" fillId="0" borderId="0" xfId="0" applyFont="1" applyAlignment="1">
      <alignment/>
    </xf>
    <xf numFmtId="0" fontId="119" fillId="0" borderId="0" xfId="0" applyFont="1" applyAlignment="1">
      <alignment/>
    </xf>
    <xf numFmtId="0" fontId="101" fillId="0" borderId="0" xfId="0" applyFont="1" applyAlignment="1">
      <alignment/>
    </xf>
    <xf numFmtId="0" fontId="118" fillId="0" borderId="0" xfId="0" applyFont="1" applyAlignment="1">
      <alignment/>
    </xf>
    <xf numFmtId="0" fontId="118" fillId="0" borderId="19" xfId="0" applyFont="1" applyBorder="1" applyAlignment="1">
      <alignment horizontal="center" vertical="center" wrapText="1"/>
    </xf>
    <xf numFmtId="0" fontId="118" fillId="0" borderId="19" xfId="0" applyFont="1" applyBorder="1" applyAlignment="1">
      <alignment horizontal="center" vertical="center"/>
    </xf>
    <xf numFmtId="0" fontId="101" fillId="0" borderId="0" xfId="0" applyFont="1" applyAlignment="1">
      <alignment horizontal="center"/>
    </xf>
    <xf numFmtId="0" fontId="119" fillId="0" borderId="21" xfId="0" applyFont="1" applyBorder="1" applyAlignment="1">
      <alignment horizontal="center" vertical="center"/>
    </xf>
    <xf numFmtId="0" fontId="119" fillId="0" borderId="21" xfId="0" applyFont="1" applyBorder="1" applyAlignment="1">
      <alignment horizontal="center" wrapText="1"/>
    </xf>
    <xf numFmtId="0" fontId="119" fillId="0" borderId="19" xfId="0" applyFont="1" applyBorder="1" applyAlignment="1">
      <alignment horizontal="center"/>
    </xf>
    <xf numFmtId="0" fontId="118" fillId="0" borderId="19" xfId="0" applyFont="1" applyBorder="1" applyAlignment="1">
      <alignment vertical="top" wrapText="1"/>
    </xf>
    <xf numFmtId="180" fontId="118" fillId="0" borderId="19" xfId="0" applyNumberFormat="1" applyFont="1" applyBorder="1" applyAlignment="1">
      <alignment/>
    </xf>
    <xf numFmtId="0" fontId="143" fillId="0" borderId="0" xfId="0" applyFont="1" applyAlignment="1">
      <alignment/>
    </xf>
    <xf numFmtId="0" fontId="119" fillId="0" borderId="19" xfId="0" applyFont="1" applyBorder="1" applyAlignment="1">
      <alignment horizontal="center" vertical="center"/>
    </xf>
    <xf numFmtId="0" fontId="119" fillId="0" borderId="19" xfId="0" applyFont="1" applyBorder="1" applyAlignment="1">
      <alignment vertical="top" wrapText="1"/>
    </xf>
    <xf numFmtId="180" fontId="119" fillId="0" borderId="19" xfId="0" applyNumberFormat="1" applyFont="1" applyBorder="1" applyAlignment="1">
      <alignment/>
    </xf>
    <xf numFmtId="180" fontId="101" fillId="0" borderId="19" xfId="0" applyNumberFormat="1" applyFont="1" applyBorder="1" applyAlignment="1">
      <alignment/>
    </xf>
    <xf numFmtId="0" fontId="119" fillId="0" borderId="19" xfId="0" applyFont="1" applyBorder="1" applyAlignment="1">
      <alignment/>
    </xf>
    <xf numFmtId="0" fontId="12" fillId="0" borderId="19" xfId="0" applyFont="1" applyBorder="1" applyAlignment="1">
      <alignment horizontal="center" vertical="center"/>
    </xf>
    <xf numFmtId="0" fontId="118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01" fillId="0" borderId="19" xfId="0" applyFont="1" applyBorder="1" applyAlignment="1">
      <alignment/>
    </xf>
    <xf numFmtId="0" fontId="120" fillId="0" borderId="19" xfId="0" applyFont="1" applyBorder="1" applyAlignment="1">
      <alignment/>
    </xf>
    <xf numFmtId="180" fontId="120" fillId="0" borderId="19" xfId="0" applyNumberFormat="1" applyFont="1" applyBorder="1" applyAlignment="1">
      <alignment/>
    </xf>
    <xf numFmtId="0" fontId="11" fillId="0" borderId="19" xfId="0" applyFont="1" applyBorder="1" applyAlignment="1">
      <alignment horizontal="center" vertical="center"/>
    </xf>
    <xf numFmtId="0" fontId="120" fillId="0" borderId="19" xfId="0" applyFont="1" applyBorder="1" applyAlignment="1">
      <alignment vertical="top" wrapText="1"/>
    </xf>
    <xf numFmtId="0" fontId="120" fillId="0" borderId="19" xfId="0" applyFont="1" applyBorder="1" applyAlignment="1">
      <alignment horizontal="center"/>
    </xf>
    <xf numFmtId="0" fontId="118" fillId="0" borderId="19" xfId="0" applyFont="1" applyBorder="1" applyAlignment="1">
      <alignment vertical="top"/>
    </xf>
    <xf numFmtId="0" fontId="144" fillId="0" borderId="0" xfId="0" applyFont="1" applyAlignment="1">
      <alignment/>
    </xf>
    <xf numFmtId="182" fontId="118" fillId="0" borderId="19" xfId="69" applyNumberFormat="1" applyFont="1" applyBorder="1" applyAlignment="1">
      <alignment horizontal="center"/>
    </xf>
    <xf numFmtId="182" fontId="118" fillId="0" borderId="19" xfId="69" applyNumberFormat="1" applyFont="1" applyBorder="1" applyAlignment="1">
      <alignment vertical="top" wrapText="1"/>
    </xf>
    <xf numFmtId="182" fontId="119" fillId="0" borderId="19" xfId="69" applyNumberFormat="1" applyFont="1" applyBorder="1" applyAlignment="1">
      <alignment horizontal="justify" vertical="top" wrapText="1"/>
    </xf>
    <xf numFmtId="182" fontId="119" fillId="0" borderId="19" xfId="69" applyNumberFormat="1" applyFont="1" applyBorder="1" applyAlignment="1">
      <alignment horizontal="center" vertical="top" wrapText="1"/>
    </xf>
    <xf numFmtId="182" fontId="118" fillId="0" borderId="19" xfId="69" applyNumberFormat="1" applyFont="1" applyBorder="1" applyAlignment="1">
      <alignment horizontal="center" vertical="top" wrapText="1"/>
    </xf>
    <xf numFmtId="182" fontId="119" fillId="0" borderId="19" xfId="69" applyNumberFormat="1" applyFont="1" applyBorder="1" applyAlignment="1">
      <alignment/>
    </xf>
    <xf numFmtId="182" fontId="118" fillId="0" borderId="19" xfId="69" applyNumberFormat="1" applyFont="1" applyBorder="1" applyAlignment="1">
      <alignment/>
    </xf>
    <xf numFmtId="182" fontId="101" fillId="0" borderId="19" xfId="69" applyNumberFormat="1" applyFont="1" applyBorder="1" applyAlignment="1">
      <alignment/>
    </xf>
    <xf numFmtId="182" fontId="121" fillId="0" borderId="19" xfId="69" applyNumberFormat="1" applyFont="1" applyBorder="1" applyAlignment="1">
      <alignment/>
    </xf>
    <xf numFmtId="182" fontId="120" fillId="0" borderId="19" xfId="69" applyNumberFormat="1" applyFont="1" applyBorder="1" applyAlignment="1">
      <alignment/>
    </xf>
    <xf numFmtId="182" fontId="119" fillId="0" borderId="19" xfId="69" applyNumberFormat="1" applyFont="1" applyBorder="1" applyAlignment="1">
      <alignment horizontal="center"/>
    </xf>
    <xf numFmtId="182" fontId="120" fillId="0" borderId="19" xfId="69" applyNumberFormat="1" applyFont="1" applyBorder="1" applyAlignment="1">
      <alignment horizontal="center"/>
    </xf>
    <xf numFmtId="182" fontId="12" fillId="57" borderId="0" xfId="69" applyNumberFormat="1" applyFont="1" applyFill="1" applyAlignment="1">
      <alignment/>
    </xf>
    <xf numFmtId="3" fontId="63" fillId="57" borderId="0" xfId="244" applyNumberFormat="1" applyFont="1" applyFill="1" applyAlignment="1">
      <alignment horizontal="center" vertical="center" wrapText="1"/>
      <protection/>
    </xf>
    <xf numFmtId="182" fontId="10" fillId="57" borderId="20" xfId="69" applyNumberFormat="1" applyFont="1" applyFill="1" applyBorder="1" applyAlignment="1">
      <alignment vertical="top" wrapText="1"/>
    </xf>
    <xf numFmtId="182" fontId="12" fillId="57" borderId="23" xfId="69" applyNumberFormat="1" applyFont="1" applyFill="1" applyBorder="1" applyAlignment="1">
      <alignment horizontal="center" vertical="center"/>
    </xf>
    <xf numFmtId="182" fontId="12" fillId="57" borderId="19" xfId="69" applyNumberFormat="1" applyFont="1" applyFill="1" applyBorder="1" applyAlignment="1">
      <alignment/>
    </xf>
    <xf numFmtId="182" fontId="12" fillId="57" borderId="19" xfId="69" applyNumberFormat="1" applyFont="1" applyFill="1" applyBorder="1" applyAlignment="1">
      <alignment horizontal="center" vertical="center"/>
    </xf>
    <xf numFmtId="182" fontId="12" fillId="57" borderId="19" xfId="69" applyNumberFormat="1" applyFont="1" applyFill="1" applyBorder="1" applyAlignment="1">
      <alignment horizontal="center" vertical="center" wrapText="1"/>
    </xf>
    <xf numFmtId="0" fontId="119" fillId="0" borderId="0" xfId="254" applyFont="1">
      <alignment/>
      <protection/>
    </xf>
    <xf numFmtId="0" fontId="5" fillId="0" borderId="0" xfId="0" applyFont="1" applyAlignment="1">
      <alignment/>
    </xf>
    <xf numFmtId="0" fontId="119" fillId="0" borderId="0" xfId="254" applyFont="1" applyAlignment="1">
      <alignment/>
      <protection/>
    </xf>
    <xf numFmtId="0" fontId="119" fillId="0" borderId="0" xfId="254" applyFont="1" applyAlignment="1">
      <alignment horizontal="center"/>
      <protection/>
    </xf>
    <xf numFmtId="0" fontId="118" fillId="0" borderId="19" xfId="254" applyFont="1" applyBorder="1" applyAlignment="1">
      <alignment horizontal="center" vertical="center" wrapText="1"/>
      <protection/>
    </xf>
    <xf numFmtId="0" fontId="118" fillId="0" borderId="19" xfId="254" applyFont="1" applyBorder="1" applyAlignment="1">
      <alignment horizontal="center" vertical="center"/>
      <protection/>
    </xf>
    <xf numFmtId="0" fontId="119" fillId="0" borderId="21" xfId="254" applyFont="1" applyBorder="1" applyAlignment="1">
      <alignment horizontal="center" vertical="center"/>
      <protection/>
    </xf>
    <xf numFmtId="0" fontId="118" fillId="0" borderId="19" xfId="254" applyFont="1" applyBorder="1" applyAlignment="1">
      <alignment horizontal="center"/>
      <protection/>
    </xf>
    <xf numFmtId="0" fontId="118" fillId="0" borderId="19" xfId="254" applyFont="1" applyBorder="1" applyAlignment="1">
      <alignment horizontal="left" vertical="center" wrapText="1"/>
      <protection/>
    </xf>
    <xf numFmtId="0" fontId="118" fillId="0" borderId="0" xfId="254" applyFont="1">
      <alignment/>
      <protection/>
    </xf>
    <xf numFmtId="0" fontId="9" fillId="0" borderId="0" xfId="0" applyFont="1" applyAlignment="1">
      <alignment/>
    </xf>
    <xf numFmtId="9" fontId="118" fillId="0" borderId="19" xfId="321" applyFont="1" applyBorder="1" applyAlignment="1">
      <alignment horizontal="center"/>
    </xf>
    <xf numFmtId="0" fontId="119" fillId="0" borderId="19" xfId="254" applyFont="1" applyBorder="1" applyAlignment="1">
      <alignment horizontal="center"/>
      <protection/>
    </xf>
    <xf numFmtId="0" fontId="119" fillId="0" borderId="19" xfId="254" applyFont="1" applyBorder="1" applyAlignment="1">
      <alignment horizontal="left" vertical="center" wrapText="1"/>
      <protection/>
    </xf>
    <xf numFmtId="0" fontId="12" fillId="0" borderId="19" xfId="254" applyFont="1" applyBorder="1" applyAlignment="1">
      <alignment horizontal="center"/>
      <protection/>
    </xf>
    <xf numFmtId="0" fontId="13" fillId="0" borderId="19" xfId="254" applyFont="1" applyBorder="1" applyAlignment="1">
      <alignment horizontal="center"/>
      <protection/>
    </xf>
    <xf numFmtId="0" fontId="11" fillId="0" borderId="19" xfId="254" applyFont="1" applyBorder="1" applyAlignment="1">
      <alignment horizontal="center"/>
      <protection/>
    </xf>
    <xf numFmtId="0" fontId="120" fillId="0" borderId="19" xfId="254" applyFont="1" applyBorder="1" applyAlignment="1">
      <alignment horizontal="left" vertical="center" wrapText="1"/>
      <protection/>
    </xf>
    <xf numFmtId="182" fontId="119" fillId="0" borderId="19" xfId="69" applyNumberFormat="1" applyFont="1" applyBorder="1" applyAlignment="1">
      <alignment/>
    </xf>
    <xf numFmtId="0" fontId="120" fillId="0" borderId="0" xfId="254" applyFont="1" applyAlignment="1">
      <alignment/>
      <protection/>
    </xf>
    <xf numFmtId="0" fontId="120" fillId="0" borderId="0" xfId="254" applyFont="1" applyBorder="1" applyAlignment="1">
      <alignment horizontal="center"/>
      <protection/>
    </xf>
    <xf numFmtId="0" fontId="113" fillId="0" borderId="0" xfId="254" applyFont="1">
      <alignment/>
      <protection/>
    </xf>
    <xf numFmtId="182" fontId="118" fillId="0" borderId="19" xfId="69" applyNumberFormat="1" applyFont="1" applyBorder="1" applyAlignment="1">
      <alignment/>
    </xf>
    <xf numFmtId="0" fontId="118" fillId="0" borderId="19" xfId="254" applyFont="1" applyBorder="1">
      <alignment/>
      <protection/>
    </xf>
    <xf numFmtId="0" fontId="120" fillId="0" borderId="19" xfId="254" applyFont="1" applyBorder="1" applyAlignment="1">
      <alignment/>
      <protection/>
    </xf>
    <xf numFmtId="0" fontId="101" fillId="0" borderId="19" xfId="254" applyFont="1" applyBorder="1">
      <alignment/>
      <protection/>
    </xf>
    <xf numFmtId="182" fontId="120" fillId="0" borderId="19" xfId="69" applyNumberFormat="1" applyFont="1" applyBorder="1" applyAlignment="1">
      <alignment/>
    </xf>
    <xf numFmtId="0" fontId="40" fillId="0" borderId="0" xfId="0" applyFont="1" applyAlignment="1">
      <alignment/>
    </xf>
    <xf numFmtId="182" fontId="10" fillId="0" borderId="19" xfId="69" applyNumberFormat="1" applyFont="1" applyFill="1" applyBorder="1" applyAlignment="1">
      <alignment/>
    </xf>
    <xf numFmtId="182" fontId="10" fillId="57" borderId="19" xfId="69" applyNumberFormat="1" applyFont="1" applyFill="1" applyBorder="1" applyAlignment="1">
      <alignment/>
    </xf>
    <xf numFmtId="187" fontId="10" fillId="0" borderId="19" xfId="323" applyNumberFormat="1" applyFont="1" applyFill="1" applyBorder="1" applyAlignment="1">
      <alignment/>
    </xf>
    <xf numFmtId="10" fontId="10" fillId="0" borderId="19" xfId="323" applyNumberFormat="1" applyFont="1" applyFill="1" applyBorder="1" applyAlignment="1" quotePrefix="1">
      <alignment horizontal="right"/>
    </xf>
    <xf numFmtId="187" fontId="11" fillId="0" borderId="19" xfId="323" applyNumberFormat="1" applyFont="1" applyFill="1" applyBorder="1" applyAlignment="1">
      <alignment/>
    </xf>
    <xf numFmtId="10" fontId="11" fillId="0" borderId="19" xfId="323" applyNumberFormat="1" applyFont="1" applyFill="1" applyBorder="1" applyAlignment="1" quotePrefix="1">
      <alignment horizontal="right"/>
    </xf>
    <xf numFmtId="182" fontId="13" fillId="57" borderId="19" xfId="69" applyNumberFormat="1" applyFont="1" applyFill="1" applyBorder="1" applyAlignment="1">
      <alignment/>
    </xf>
    <xf numFmtId="180" fontId="11" fillId="0" borderId="19" xfId="244" applyNumberFormat="1" applyFont="1" applyFill="1" applyBorder="1" applyAlignment="1">
      <alignment horizontal="right"/>
      <protection/>
    </xf>
    <xf numFmtId="10" fontId="11" fillId="0" borderId="19" xfId="323" applyNumberFormat="1" applyFont="1" applyFill="1" applyBorder="1" applyAlignment="1">
      <alignment horizontal="right"/>
    </xf>
    <xf numFmtId="188" fontId="11" fillId="0" borderId="19" xfId="323" applyNumberFormat="1" applyFont="1" applyFill="1" applyBorder="1" applyAlignment="1">
      <alignment horizontal="right"/>
    </xf>
    <xf numFmtId="9" fontId="11" fillId="0" borderId="19" xfId="323" applyFont="1" applyFill="1" applyBorder="1" applyAlignment="1">
      <alignment horizontal="right"/>
    </xf>
    <xf numFmtId="187" fontId="11" fillId="0" borderId="19" xfId="244" applyNumberFormat="1" applyFont="1" applyFill="1" applyBorder="1" applyAlignment="1">
      <alignment horizontal="right"/>
      <protection/>
    </xf>
    <xf numFmtId="180" fontId="10" fillId="0" borderId="19" xfId="244" applyNumberFormat="1" applyFont="1" applyFill="1" applyBorder="1" applyAlignment="1">
      <alignment horizontal="right"/>
      <protection/>
    </xf>
    <xf numFmtId="10" fontId="10" fillId="0" borderId="19" xfId="323" applyNumberFormat="1" applyFont="1" applyFill="1" applyBorder="1" applyAlignment="1">
      <alignment horizontal="right"/>
    </xf>
    <xf numFmtId="188" fontId="10" fillId="0" borderId="19" xfId="323" applyNumberFormat="1" applyFont="1" applyFill="1" applyBorder="1" applyAlignment="1">
      <alignment horizontal="right"/>
    </xf>
    <xf numFmtId="9" fontId="10" fillId="0" borderId="19" xfId="323" applyFont="1" applyFill="1" applyBorder="1" applyAlignment="1">
      <alignment horizontal="right"/>
    </xf>
    <xf numFmtId="187" fontId="10" fillId="0" borderId="19" xfId="244" applyNumberFormat="1" applyFont="1" applyFill="1" applyBorder="1" applyAlignment="1">
      <alignment horizontal="right"/>
      <protection/>
    </xf>
    <xf numFmtId="182" fontId="12" fillId="55" borderId="19" xfId="244" applyNumberFormat="1" applyFont="1" applyFill="1" applyBorder="1" applyAlignment="1" quotePrefix="1">
      <alignment horizontal="right"/>
      <protection/>
    </xf>
    <xf numFmtId="182" fontId="13" fillId="55" borderId="19" xfId="244" applyNumberFormat="1" applyFont="1" applyFill="1" applyBorder="1" applyAlignment="1">
      <alignment horizontal="right"/>
      <protection/>
    </xf>
    <xf numFmtId="180" fontId="13" fillId="55" borderId="19" xfId="244" applyNumberFormat="1" applyFont="1" applyFill="1" applyBorder="1" applyAlignment="1">
      <alignment horizontal="right"/>
      <protection/>
    </xf>
    <xf numFmtId="182" fontId="12" fillId="55" borderId="19" xfId="244" applyNumberFormat="1" applyFont="1" applyFill="1" applyBorder="1" applyAlignment="1">
      <alignment horizontal="right"/>
      <protection/>
    </xf>
    <xf numFmtId="3" fontId="12" fillId="55" borderId="19" xfId="244" applyNumberFormat="1" applyFont="1" applyFill="1" applyBorder="1" applyAlignment="1">
      <alignment horizontal="center"/>
      <protection/>
    </xf>
    <xf numFmtId="3" fontId="13" fillId="55" borderId="19" xfId="244" applyNumberFormat="1" applyFont="1" applyFill="1" applyBorder="1" applyAlignment="1">
      <alignment horizontal="justify" vertical="center" wrapText="1"/>
      <protection/>
    </xf>
    <xf numFmtId="182" fontId="12" fillId="55" borderId="19" xfId="69" applyNumberFormat="1" applyFont="1" applyFill="1" applyBorder="1" applyAlignment="1">
      <alignment/>
    </xf>
    <xf numFmtId="180" fontId="12" fillId="55" borderId="19" xfId="244" applyNumberFormat="1" applyFont="1" applyFill="1" applyBorder="1">
      <alignment/>
      <protection/>
    </xf>
    <xf numFmtId="187" fontId="12" fillId="55" borderId="19" xfId="323" applyNumberFormat="1" applyFont="1" applyFill="1" applyBorder="1" applyAlignment="1">
      <alignment/>
    </xf>
    <xf numFmtId="187" fontId="13" fillId="55" borderId="19" xfId="323" applyNumberFormat="1" applyFont="1" applyFill="1" applyBorder="1" applyAlignment="1">
      <alignment/>
    </xf>
    <xf numFmtId="10" fontId="12" fillId="55" borderId="19" xfId="323" applyNumberFormat="1" applyFont="1" applyFill="1" applyBorder="1" applyAlignment="1">
      <alignment/>
    </xf>
    <xf numFmtId="188" fontId="12" fillId="55" borderId="19" xfId="323" applyNumberFormat="1" applyFont="1" applyFill="1" applyBorder="1" applyAlignment="1">
      <alignment/>
    </xf>
    <xf numFmtId="9" fontId="12" fillId="55" borderId="19" xfId="323" applyFont="1" applyFill="1" applyBorder="1" applyAlignment="1">
      <alignment/>
    </xf>
    <xf numFmtId="187" fontId="12" fillId="55" borderId="19" xfId="244" applyNumberFormat="1" applyFont="1" applyFill="1" applyBorder="1">
      <alignment/>
      <protection/>
    </xf>
    <xf numFmtId="180" fontId="13" fillId="55" borderId="19" xfId="244" applyNumberFormat="1" applyFont="1" applyFill="1" applyBorder="1">
      <alignment/>
      <protection/>
    </xf>
    <xf numFmtId="187" fontId="12" fillId="57" borderId="19" xfId="244" applyNumberFormat="1" applyFont="1" applyFill="1" applyBorder="1" applyAlignment="1" quotePrefix="1">
      <alignment horizontal="right"/>
      <protection/>
    </xf>
    <xf numFmtId="187" fontId="12" fillId="55" borderId="19" xfId="244" applyNumberFormat="1" applyFont="1" applyFill="1" applyBorder="1" applyAlignment="1" quotePrefix="1">
      <alignment horizontal="right"/>
      <protection/>
    </xf>
    <xf numFmtId="187" fontId="10" fillId="55" borderId="19" xfId="244" applyNumberFormat="1" applyFont="1" applyFill="1" applyBorder="1" applyAlignment="1" quotePrefix="1">
      <alignment horizontal="right"/>
      <protection/>
    </xf>
    <xf numFmtId="187" fontId="11" fillId="55" borderId="19" xfId="244" applyNumberFormat="1" applyFont="1" applyFill="1" applyBorder="1" applyAlignment="1" quotePrefix="1">
      <alignment horizontal="right"/>
      <protection/>
    </xf>
    <xf numFmtId="187" fontId="12" fillId="55" borderId="19" xfId="323" applyNumberFormat="1" applyFont="1" applyFill="1" applyBorder="1" applyAlignment="1">
      <alignment horizontal="right"/>
    </xf>
    <xf numFmtId="187" fontId="12" fillId="55" borderId="19" xfId="323" applyNumberFormat="1" applyFont="1" applyFill="1" applyBorder="1" applyAlignment="1" quotePrefix="1">
      <alignment horizontal="right"/>
    </xf>
    <xf numFmtId="9" fontId="12" fillId="55" borderId="19" xfId="321" applyFont="1" applyFill="1" applyBorder="1" applyAlignment="1" quotePrefix="1">
      <alignment horizontal="right"/>
    </xf>
    <xf numFmtId="3" fontId="11" fillId="55" borderId="19" xfId="244" applyNumberFormat="1" applyFont="1" applyFill="1" applyBorder="1" applyAlignment="1">
      <alignment horizontal="right" wrapText="1"/>
      <protection/>
    </xf>
    <xf numFmtId="182" fontId="121" fillId="0" borderId="19" xfId="69" applyNumberFormat="1" applyFont="1" applyBorder="1" applyAlignment="1">
      <alignment/>
    </xf>
    <xf numFmtId="9" fontId="121" fillId="0" borderId="19" xfId="321" applyFont="1" applyBorder="1" applyAlignment="1">
      <alignment horizontal="center"/>
    </xf>
    <xf numFmtId="0" fontId="30" fillId="0" borderId="0" xfId="0" applyFont="1" applyAlignment="1">
      <alignment/>
    </xf>
    <xf numFmtId="0" fontId="118" fillId="0" borderId="0" xfId="0" applyFont="1" applyAlignment="1">
      <alignment horizontal="left" wrapText="1"/>
    </xf>
    <xf numFmtId="0" fontId="120" fillId="0" borderId="0" xfId="0" applyFont="1" applyAlignment="1">
      <alignment/>
    </xf>
    <xf numFmtId="0" fontId="118" fillId="0" borderId="0" xfId="0" applyFont="1" applyAlignment="1">
      <alignment/>
    </xf>
    <xf numFmtId="0" fontId="120" fillId="0" borderId="0" xfId="0" applyFont="1" applyAlignment="1">
      <alignment horizontal="right"/>
    </xf>
    <xf numFmtId="0" fontId="119" fillId="0" borderId="19" xfId="0" applyFont="1" applyBorder="1" applyAlignment="1">
      <alignment horizontal="left" vertical="center" wrapText="1"/>
    </xf>
    <xf numFmtId="187" fontId="119" fillId="0" borderId="19" xfId="321" applyNumberFormat="1" applyFont="1" applyBorder="1" applyAlignment="1">
      <alignment horizontal="center"/>
    </xf>
    <xf numFmtId="187" fontId="118" fillId="0" borderId="19" xfId="321" applyNumberFormat="1" applyFont="1" applyBorder="1" applyAlignment="1">
      <alignment horizontal="center"/>
    </xf>
    <xf numFmtId="187" fontId="120" fillId="0" borderId="19" xfId="321" applyNumberFormat="1" applyFont="1" applyBorder="1" applyAlignment="1">
      <alignment horizontal="center"/>
    </xf>
    <xf numFmtId="9" fontId="22" fillId="55" borderId="20" xfId="321" applyFont="1" applyFill="1" applyBorder="1" applyAlignment="1">
      <alignment vertical="top" wrapText="1"/>
    </xf>
    <xf numFmtId="9" fontId="118" fillId="0" borderId="19" xfId="321" applyFont="1" applyBorder="1" applyAlignment="1">
      <alignment horizontal="center" vertical="center" wrapText="1"/>
    </xf>
    <xf numFmtId="9" fontId="101" fillId="0" borderId="19" xfId="321" applyFont="1" applyBorder="1" applyAlignment="1">
      <alignment/>
    </xf>
    <xf numFmtId="9" fontId="120" fillId="0" borderId="19" xfId="321" applyFont="1" applyBorder="1" applyAlignment="1">
      <alignment/>
    </xf>
    <xf numFmtId="9" fontId="5" fillId="0" borderId="0" xfId="321" applyFont="1" applyAlignment="1">
      <alignment/>
    </xf>
    <xf numFmtId="0" fontId="119" fillId="0" borderId="21" xfId="321" applyNumberFormat="1" applyFont="1" applyBorder="1" applyAlignment="1">
      <alignment horizontal="center" vertical="center"/>
    </xf>
    <xf numFmtId="187" fontId="101" fillId="0" borderId="19" xfId="321" applyNumberFormat="1" applyFont="1" applyBorder="1" applyAlignment="1">
      <alignment horizontal="center"/>
    </xf>
    <xf numFmtId="187" fontId="121" fillId="0" borderId="19" xfId="321" applyNumberFormat="1" applyFont="1" applyBorder="1" applyAlignment="1">
      <alignment horizontal="center"/>
    </xf>
    <xf numFmtId="187" fontId="118" fillId="0" borderId="19" xfId="321" applyNumberFormat="1" applyFont="1" applyBorder="1" applyAlignment="1" quotePrefix="1">
      <alignment horizontal="center"/>
    </xf>
    <xf numFmtId="187" fontId="119" fillId="0" borderId="19" xfId="321" applyNumberFormat="1" applyFont="1" applyBorder="1" applyAlignment="1" quotePrefix="1">
      <alignment horizontal="center"/>
    </xf>
    <xf numFmtId="0" fontId="129" fillId="0" borderId="23" xfId="302" applyFont="1" applyBorder="1" applyAlignment="1">
      <alignment horizontal="center"/>
      <protection/>
    </xf>
    <xf numFmtId="0" fontId="129" fillId="0" borderId="24" xfId="302" applyFont="1" applyBorder="1" applyAlignment="1">
      <alignment horizontal="center"/>
      <protection/>
    </xf>
    <xf numFmtId="0" fontId="145" fillId="0" borderId="0" xfId="302" applyFont="1" applyAlignment="1">
      <alignment horizontal="center" wrapText="1"/>
      <protection/>
    </xf>
    <xf numFmtId="0" fontId="146" fillId="0" borderId="0" xfId="302" applyFont="1" applyAlignment="1">
      <alignment horizontal="center" wrapText="1"/>
      <protection/>
    </xf>
    <xf numFmtId="0" fontId="65" fillId="0" borderId="22" xfId="302" applyFont="1" applyBorder="1" applyAlignment="1">
      <alignment horizontal="center" vertical="center" wrapText="1"/>
      <protection/>
    </xf>
    <xf numFmtId="0" fontId="65" fillId="0" borderId="25" xfId="302" applyFont="1" applyBorder="1" applyAlignment="1">
      <alignment horizontal="center" vertical="center" wrapText="1"/>
      <protection/>
    </xf>
    <xf numFmtId="0" fontId="65" fillId="0" borderId="21" xfId="302" applyFont="1" applyBorder="1" applyAlignment="1">
      <alignment horizontal="center" vertical="center" wrapText="1"/>
      <protection/>
    </xf>
    <xf numFmtId="0" fontId="129" fillId="0" borderId="23" xfId="302" applyFont="1" applyBorder="1" applyAlignment="1">
      <alignment horizontal="center" vertical="center" wrapText="1"/>
      <protection/>
    </xf>
    <xf numFmtId="0" fontId="129" fillId="0" borderId="26" xfId="302" applyFont="1" applyBorder="1" applyAlignment="1">
      <alignment horizontal="center" vertical="center" wrapText="1"/>
      <protection/>
    </xf>
    <xf numFmtId="0" fontId="129" fillId="0" borderId="24" xfId="302" applyFont="1" applyBorder="1" applyAlignment="1">
      <alignment horizontal="center" vertical="center" wrapText="1"/>
      <protection/>
    </xf>
    <xf numFmtId="0" fontId="120" fillId="0" borderId="0" xfId="0" applyFont="1" applyAlignment="1">
      <alignment horizontal="center" wrapText="1"/>
    </xf>
    <xf numFmtId="0" fontId="118" fillId="0" borderId="0" xfId="254" applyFont="1" applyAlignment="1">
      <alignment wrapText="1"/>
      <protection/>
    </xf>
    <xf numFmtId="0" fontId="118" fillId="0" borderId="0" xfId="254" applyFont="1">
      <alignment/>
      <protection/>
    </xf>
    <xf numFmtId="0" fontId="147" fillId="0" borderId="0" xfId="254" applyFont="1" applyAlignment="1">
      <alignment horizontal="center"/>
      <protection/>
    </xf>
    <xf numFmtId="0" fontId="118" fillId="0" borderId="0" xfId="254" applyFont="1" applyAlignment="1">
      <alignment horizontal="center"/>
      <protection/>
    </xf>
    <xf numFmtId="0" fontId="125" fillId="0" borderId="0" xfId="254" applyFont="1" applyAlignment="1">
      <alignment horizontal="left" wrapText="1"/>
      <protection/>
    </xf>
    <xf numFmtId="0" fontId="125" fillId="0" borderId="0" xfId="254" applyFont="1" applyAlignment="1">
      <alignment horizontal="left"/>
      <protection/>
    </xf>
    <xf numFmtId="0" fontId="120" fillId="0" borderId="20" xfId="254" applyFont="1" applyBorder="1" applyAlignment="1">
      <alignment horizontal="center"/>
      <protection/>
    </xf>
    <xf numFmtId="0" fontId="120" fillId="0" borderId="0" xfId="0" applyFont="1" applyAlignment="1">
      <alignment horizontal="center" wrapText="1"/>
    </xf>
    <xf numFmtId="0" fontId="148" fillId="0" borderId="0" xfId="254" applyFont="1" applyBorder="1" applyAlignment="1">
      <alignment horizontal="center"/>
      <protection/>
    </xf>
    <xf numFmtId="182" fontId="12" fillId="57" borderId="22" xfId="69" applyNumberFormat="1" applyFont="1" applyFill="1" applyBorder="1" applyAlignment="1">
      <alignment horizontal="center" vertical="center" wrapText="1"/>
    </xf>
    <xf numFmtId="182" fontId="12" fillId="57" borderId="25" xfId="69" applyNumberFormat="1" applyFont="1" applyFill="1" applyBorder="1" applyAlignment="1">
      <alignment horizontal="center" vertical="center" wrapText="1"/>
    </xf>
    <xf numFmtId="182" fontId="12" fillId="57" borderId="21" xfId="69" applyNumberFormat="1" applyFont="1" applyFill="1" applyBorder="1" applyAlignment="1">
      <alignment horizontal="center" vertical="center" wrapText="1"/>
    </xf>
    <xf numFmtId="3" fontId="12" fillId="0" borderId="23" xfId="244" applyNumberFormat="1" applyFont="1" applyFill="1" applyBorder="1" applyAlignment="1">
      <alignment horizontal="center" vertical="center" wrapText="1"/>
      <protection/>
    </xf>
    <xf numFmtId="3" fontId="12" fillId="0" borderId="26" xfId="244" applyNumberFormat="1" applyFont="1" applyFill="1" applyBorder="1" applyAlignment="1">
      <alignment horizontal="center" vertical="center" wrapText="1"/>
      <protection/>
    </xf>
    <xf numFmtId="3" fontId="12" fillId="0" borderId="24" xfId="244" applyNumberFormat="1" applyFont="1" applyFill="1" applyBorder="1" applyAlignment="1">
      <alignment horizontal="center" vertical="center" wrapText="1"/>
      <protection/>
    </xf>
    <xf numFmtId="3" fontId="12" fillId="0" borderId="22" xfId="244" applyNumberFormat="1" applyFont="1" applyFill="1" applyBorder="1" applyAlignment="1">
      <alignment horizontal="center" vertical="center" wrapText="1"/>
      <protection/>
    </xf>
    <xf numFmtId="3" fontId="12" fillId="0" borderId="21" xfId="244" applyNumberFormat="1" applyFont="1" applyFill="1" applyBorder="1" applyAlignment="1">
      <alignment horizontal="center" vertical="center" wrapText="1"/>
      <protection/>
    </xf>
    <xf numFmtId="3" fontId="12" fillId="55" borderId="23" xfId="244" applyNumberFormat="1" applyFont="1" applyFill="1" applyBorder="1" applyAlignment="1">
      <alignment horizontal="center" vertical="center" wrapText="1"/>
      <protection/>
    </xf>
    <xf numFmtId="3" fontId="12" fillId="55" borderId="26" xfId="244" applyNumberFormat="1" applyFont="1" applyFill="1" applyBorder="1" applyAlignment="1">
      <alignment horizontal="center" vertical="center" wrapText="1"/>
      <protection/>
    </xf>
    <xf numFmtId="3" fontId="12" fillId="55" borderId="24" xfId="244" applyNumberFormat="1" applyFont="1" applyFill="1" applyBorder="1" applyAlignment="1">
      <alignment horizontal="center" vertical="center" wrapText="1"/>
      <protection/>
    </xf>
    <xf numFmtId="187" fontId="12" fillId="0" borderId="23" xfId="323" applyNumberFormat="1" applyFont="1" applyFill="1" applyBorder="1" applyAlignment="1">
      <alignment horizontal="center" vertical="center" wrapText="1"/>
    </xf>
    <xf numFmtId="187" fontId="12" fillId="0" borderId="24" xfId="323" applyNumberFormat="1" applyFont="1" applyFill="1" applyBorder="1" applyAlignment="1">
      <alignment horizontal="center" vertical="center" wrapText="1"/>
    </xf>
    <xf numFmtId="3" fontId="60" fillId="0" borderId="0" xfId="244" applyNumberFormat="1" applyFont="1" applyAlignment="1">
      <alignment horizontal="center" vertical="justify" wrapText="1"/>
      <protection/>
    </xf>
    <xf numFmtId="3" fontId="12" fillId="0" borderId="25" xfId="244" applyNumberFormat="1" applyFont="1" applyFill="1" applyBorder="1" applyAlignment="1">
      <alignment horizontal="center" vertical="center" wrapText="1"/>
      <protection/>
    </xf>
    <xf numFmtId="182" fontId="12" fillId="0" borderId="22" xfId="69" applyNumberFormat="1" applyFont="1" applyFill="1" applyBorder="1" applyAlignment="1">
      <alignment horizontal="center" vertical="center"/>
    </xf>
    <xf numFmtId="182" fontId="12" fillId="0" borderId="25" xfId="69" applyNumberFormat="1" applyFont="1" applyFill="1" applyBorder="1" applyAlignment="1">
      <alignment horizontal="center" vertical="center"/>
    </xf>
    <xf numFmtId="182" fontId="12" fillId="0" borderId="21" xfId="69" applyNumberFormat="1" applyFont="1" applyFill="1" applyBorder="1" applyAlignment="1">
      <alignment horizontal="center" vertical="center"/>
    </xf>
    <xf numFmtId="3" fontId="12" fillId="0" borderId="19" xfId="244" applyNumberFormat="1" applyFont="1" applyFill="1" applyBorder="1" applyAlignment="1">
      <alignment horizontal="center" vertical="center" wrapText="1"/>
      <protection/>
    </xf>
    <xf numFmtId="188" fontId="12" fillId="0" borderId="23" xfId="323" applyNumberFormat="1" applyFont="1" applyFill="1" applyBorder="1" applyAlignment="1">
      <alignment horizontal="center" vertical="center" wrapText="1"/>
    </xf>
    <xf numFmtId="188" fontId="12" fillId="0" borderId="24" xfId="323" applyNumberFormat="1" applyFont="1" applyFill="1" applyBorder="1" applyAlignment="1">
      <alignment horizontal="center" vertical="center" wrapText="1"/>
    </xf>
    <xf numFmtId="9" fontId="12" fillId="0" borderId="23" xfId="323" applyFont="1" applyFill="1" applyBorder="1" applyAlignment="1">
      <alignment horizontal="center" vertical="center" wrapText="1"/>
    </xf>
    <xf numFmtId="9" fontId="12" fillId="0" borderId="24" xfId="323" applyFont="1" applyFill="1" applyBorder="1" applyAlignment="1">
      <alignment horizontal="center" vertical="center" wrapText="1"/>
    </xf>
    <xf numFmtId="3" fontId="12" fillId="0" borderId="27" xfId="244" applyNumberFormat="1" applyFont="1" applyFill="1" applyBorder="1" applyAlignment="1">
      <alignment horizontal="center" vertical="center" wrapText="1"/>
      <protection/>
    </xf>
    <xf numFmtId="3" fontId="12" fillId="0" borderId="28" xfId="244" applyNumberFormat="1" applyFont="1" applyFill="1" applyBorder="1" applyAlignment="1">
      <alignment horizontal="center" vertical="center" wrapText="1"/>
      <protection/>
    </xf>
    <xf numFmtId="3" fontId="12" fillId="0" borderId="29" xfId="244" applyNumberFormat="1" applyFont="1" applyFill="1" applyBorder="1" applyAlignment="1">
      <alignment horizontal="center" vertical="center" wrapText="1"/>
      <protection/>
    </xf>
    <xf numFmtId="3" fontId="12" fillId="0" borderId="30" xfId="244" applyNumberFormat="1" applyFont="1" applyFill="1" applyBorder="1" applyAlignment="1">
      <alignment horizontal="center" vertical="center" wrapText="1"/>
      <protection/>
    </xf>
    <xf numFmtId="3" fontId="12" fillId="0" borderId="20" xfId="244" applyNumberFormat="1" applyFont="1" applyFill="1" applyBorder="1" applyAlignment="1">
      <alignment horizontal="center" vertical="center" wrapText="1"/>
      <protection/>
    </xf>
    <xf numFmtId="3" fontId="12" fillId="0" borderId="31" xfId="244" applyNumberFormat="1" applyFont="1" applyFill="1" applyBorder="1" applyAlignment="1">
      <alignment horizontal="center" vertical="center" wrapText="1"/>
      <protection/>
    </xf>
    <xf numFmtId="0" fontId="149" fillId="0" borderId="0" xfId="0" applyFont="1" applyAlignment="1">
      <alignment horizontal="center"/>
    </xf>
    <xf numFmtId="0" fontId="118" fillId="0" borderId="0" xfId="0" applyFont="1" applyAlignment="1">
      <alignment horizontal="center"/>
    </xf>
    <xf numFmtId="0" fontId="120" fillId="0" borderId="0" xfId="0" applyFont="1" applyAlignment="1">
      <alignment horizontal="center"/>
    </xf>
    <xf numFmtId="0" fontId="142" fillId="0" borderId="0" xfId="0" applyFont="1" applyAlignment="1">
      <alignment horizontal="center"/>
    </xf>
    <xf numFmtId="0" fontId="118" fillId="0" borderId="0" xfId="0" applyFont="1" applyAlignment="1">
      <alignment horizontal="left" wrapText="1"/>
    </xf>
    <xf numFmtId="0" fontId="147" fillId="0" borderId="0" xfId="0" applyFont="1" applyAlignment="1">
      <alignment horizontal="center"/>
    </xf>
    <xf numFmtId="0" fontId="118" fillId="0" borderId="0" xfId="0" applyFont="1" applyAlignment="1">
      <alignment wrapText="1"/>
    </xf>
    <xf numFmtId="0" fontId="118" fillId="0" borderId="0" xfId="0" applyFont="1" applyAlignment="1">
      <alignment/>
    </xf>
    <xf numFmtId="0" fontId="118" fillId="0" borderId="0" xfId="0" applyFont="1" applyAlignment="1">
      <alignment horizontal="center"/>
    </xf>
    <xf numFmtId="0" fontId="120" fillId="0" borderId="0" xfId="0" applyFont="1" applyAlignment="1">
      <alignment horizontal="left" wrapText="1"/>
    </xf>
    <xf numFmtId="0" fontId="118" fillId="0" borderId="0" xfId="0" applyFont="1" applyAlignment="1">
      <alignment horizontal="center" wrapText="1"/>
    </xf>
    <xf numFmtId="0" fontId="120" fillId="0" borderId="0" xfId="0" applyFont="1" applyAlignment="1">
      <alignment horizontal="center"/>
    </xf>
    <xf numFmtId="0" fontId="148" fillId="0" borderId="0" xfId="0" applyFont="1" applyAlignment="1">
      <alignment horizontal="center"/>
    </xf>
    <xf numFmtId="3" fontId="20" fillId="0" borderId="23" xfId="0" applyNumberFormat="1" applyFont="1" applyBorder="1" applyAlignment="1">
      <alignment horizontal="center" vertical="center" wrapText="1"/>
    </xf>
    <xf numFmtId="3" fontId="20" fillId="0" borderId="26" xfId="0" applyNumberFormat="1" applyFont="1" applyBorder="1" applyAlignment="1">
      <alignment horizontal="center" vertical="center" wrapText="1"/>
    </xf>
    <xf numFmtId="3" fontId="20" fillId="0" borderId="24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justify" wrapText="1"/>
    </xf>
    <xf numFmtId="180" fontId="20" fillId="0" borderId="22" xfId="69" applyNumberFormat="1" applyFont="1" applyBorder="1" applyAlignment="1">
      <alignment horizontal="center" vertical="center" wrapText="1"/>
    </xf>
    <xf numFmtId="180" fontId="20" fillId="0" borderId="21" xfId="69" applyNumberFormat="1" applyFont="1" applyBorder="1" applyAlignment="1">
      <alignment horizontal="center" vertical="center" wrapText="1"/>
    </xf>
    <xf numFmtId="3" fontId="20" fillId="0" borderId="19" xfId="0" applyNumberFormat="1" applyFont="1" applyBorder="1" applyAlignment="1">
      <alignment horizontal="center" vertical="center" wrapText="1"/>
    </xf>
    <xf numFmtId="182" fontId="20" fillId="0" borderId="22" xfId="69" applyNumberFormat="1" applyFont="1" applyBorder="1" applyAlignment="1">
      <alignment horizontal="center" vertical="center" wrapText="1"/>
    </xf>
    <xf numFmtId="182" fontId="20" fillId="0" borderId="21" xfId="69" applyNumberFormat="1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20" fillId="0" borderId="22" xfId="0" applyNumberFormat="1" applyFont="1" applyBorder="1" applyAlignment="1">
      <alignment horizontal="center" vertical="center" wrapText="1"/>
    </xf>
    <xf numFmtId="3" fontId="20" fillId="0" borderId="21" xfId="0" applyNumberFormat="1" applyFont="1" applyBorder="1" applyAlignment="1">
      <alignment horizontal="center" vertical="center" wrapText="1"/>
    </xf>
    <xf numFmtId="3" fontId="62" fillId="55" borderId="0" xfId="0" applyNumberFormat="1" applyFont="1" applyFill="1" applyAlignment="1">
      <alignment horizontal="center" vertical="center" wrapText="1"/>
    </xf>
    <xf numFmtId="0" fontId="66" fillId="55" borderId="0" xfId="0" applyFont="1" applyFill="1" applyAlignment="1">
      <alignment horizontal="center" vertical="center" wrapText="1"/>
    </xf>
    <xf numFmtId="3" fontId="6" fillId="55" borderId="0" xfId="0" applyNumberFormat="1" applyFont="1" applyFill="1" applyAlignment="1">
      <alignment horizontal="center" vertical="center" wrapText="1"/>
    </xf>
  </cellXfs>
  <cellStyles count="32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[0] 2" xfId="71"/>
    <cellStyle name="Comma [0] 2 2" xfId="72"/>
    <cellStyle name="Comma [0] 2 2 2" xfId="73"/>
    <cellStyle name="Comma 10" xfId="74"/>
    <cellStyle name="Comma 10 2" xfId="75"/>
    <cellStyle name="Comma 10 2 2" xfId="76"/>
    <cellStyle name="Comma 10 2 2 2" xfId="77"/>
    <cellStyle name="Comma 10 2 3" xfId="78"/>
    <cellStyle name="Comma 10 2 4" xfId="79"/>
    <cellStyle name="Comma 10 3" xfId="80"/>
    <cellStyle name="Comma 10 3 2" xfId="81"/>
    <cellStyle name="Comma 10 4" xfId="82"/>
    <cellStyle name="Comma 11" xfId="83"/>
    <cellStyle name="Comma 11 2" xfId="84"/>
    <cellStyle name="Comma 11 3" xfId="85"/>
    <cellStyle name="Comma 12" xfId="86"/>
    <cellStyle name="Comma 12 2" xfId="87"/>
    <cellStyle name="Comma 12 3" xfId="88"/>
    <cellStyle name="Comma 13" xfId="89"/>
    <cellStyle name="Comma 13 2" xfId="90"/>
    <cellStyle name="Comma 13 3" xfId="91"/>
    <cellStyle name="Comma 14" xfId="92"/>
    <cellStyle name="Comma 14 2" xfId="93"/>
    <cellStyle name="Comma 15" xfId="94"/>
    <cellStyle name="Comma 15 2" xfId="95"/>
    <cellStyle name="Comma 16" xfId="96"/>
    <cellStyle name="Comma 16 2" xfId="97"/>
    <cellStyle name="Comma 16 3" xfId="98"/>
    <cellStyle name="Comma 17" xfId="99"/>
    <cellStyle name="Comma 17 2" xfId="100"/>
    <cellStyle name="Comma 17 2 2" xfId="101"/>
    <cellStyle name="Comma 17 3" xfId="102"/>
    <cellStyle name="Comma 17 4" xfId="103"/>
    <cellStyle name="Comma 18" xfId="104"/>
    <cellStyle name="Comma 18 2" xfId="105"/>
    <cellStyle name="Comma 19" xfId="106"/>
    <cellStyle name="Comma 19 2" xfId="107"/>
    <cellStyle name="Comma 19 3" xfId="108"/>
    <cellStyle name="Comma 19 4" xfId="109"/>
    <cellStyle name="Comma 2" xfId="110"/>
    <cellStyle name="Comma 2 10" xfId="111"/>
    <cellStyle name="Comma 2 2" xfId="112"/>
    <cellStyle name="Comma 2 2 2" xfId="113"/>
    <cellStyle name="Comma 2 2 2 2" xfId="114"/>
    <cellStyle name="Comma 2 2 2 3" xfId="115"/>
    <cellStyle name="Comma 2 2 3" xfId="116"/>
    <cellStyle name="Comma 2 2 3 2" xfId="117"/>
    <cellStyle name="Comma 2 3" xfId="118"/>
    <cellStyle name="Comma 2 3 2" xfId="119"/>
    <cellStyle name="Comma 2 4" xfId="120"/>
    <cellStyle name="Comma 2 4 2" xfId="121"/>
    <cellStyle name="Comma 2 5" xfId="122"/>
    <cellStyle name="Comma 2 5 2" xfId="123"/>
    <cellStyle name="Comma 2 6" xfId="124"/>
    <cellStyle name="Comma 2 6 2" xfId="125"/>
    <cellStyle name="Comma 2 7" xfId="126"/>
    <cellStyle name="Comma 2 8" xfId="127"/>
    <cellStyle name="Comma 2 9" xfId="128"/>
    <cellStyle name="Comma 2_TCTTB 2015_18.7_Huyen TH.rut gon_12.12" xfId="129"/>
    <cellStyle name="Comma 20" xfId="130"/>
    <cellStyle name="Comma 20 2" xfId="131"/>
    <cellStyle name="Comma 21" xfId="132"/>
    <cellStyle name="Comma 21 2" xfId="133"/>
    <cellStyle name="Comma 22" xfId="134"/>
    <cellStyle name="Comma 22 2" xfId="135"/>
    <cellStyle name="Comma 23" xfId="136"/>
    <cellStyle name="Comma 23 2" xfId="137"/>
    <cellStyle name="Comma 24" xfId="138"/>
    <cellStyle name="Comma 24 2" xfId="139"/>
    <cellStyle name="Comma 25" xfId="140"/>
    <cellStyle name="Comma 25 2" xfId="141"/>
    <cellStyle name="Comma 26" xfId="142"/>
    <cellStyle name="Comma 26 2" xfId="143"/>
    <cellStyle name="Comma 27" xfId="144"/>
    <cellStyle name="Comma 27 2" xfId="145"/>
    <cellStyle name="Comma 28" xfId="146"/>
    <cellStyle name="Comma 28 2" xfId="147"/>
    <cellStyle name="Comma 29" xfId="148"/>
    <cellStyle name="Comma 29 2" xfId="149"/>
    <cellStyle name="Comma 3" xfId="150"/>
    <cellStyle name="Comma 3 10" xfId="151"/>
    <cellStyle name="Comma 3 11" xfId="152"/>
    <cellStyle name="Comma 3 11 2" xfId="153"/>
    <cellStyle name="Comma 3 12" xfId="154"/>
    <cellStyle name="Comma 3 13" xfId="155"/>
    <cellStyle name="Comma 3 2" xfId="156"/>
    <cellStyle name="Comma 3 2 2" xfId="157"/>
    <cellStyle name="Comma 3 3" xfId="158"/>
    <cellStyle name="Comma 3 3 2" xfId="159"/>
    <cellStyle name="Comma 3 3 3" xfId="160"/>
    <cellStyle name="Comma 3 3 4" xfId="161"/>
    <cellStyle name="Comma 3 3_NHIỆM VỤ THƯỜNG XUYÊN THEO CHỨC NĂNG _OANH" xfId="162"/>
    <cellStyle name="Comma 3 4" xfId="163"/>
    <cellStyle name="Comma 3 4 2" xfId="164"/>
    <cellStyle name="Comma 3 5" xfId="165"/>
    <cellStyle name="Comma 3 5 2" xfId="166"/>
    <cellStyle name="Comma 3 6" xfId="167"/>
    <cellStyle name="Comma 3 7" xfId="168"/>
    <cellStyle name="Comma 3 8" xfId="169"/>
    <cellStyle name="Comma 3 9" xfId="170"/>
    <cellStyle name="Comma 30" xfId="171"/>
    <cellStyle name="Comma 30 2" xfId="172"/>
    <cellStyle name="Comma 30 2 2" xfId="173"/>
    <cellStyle name="Comma 30 3" xfId="174"/>
    <cellStyle name="Comma 31" xfId="175"/>
    <cellStyle name="Comma 31 2" xfId="176"/>
    <cellStyle name="Comma 32" xfId="177"/>
    <cellStyle name="Comma 33" xfId="178"/>
    <cellStyle name="Comma 33 2" xfId="179"/>
    <cellStyle name="Comma 34" xfId="180"/>
    <cellStyle name="Comma 35" xfId="181"/>
    <cellStyle name="Comma 36" xfId="182"/>
    <cellStyle name="Comma 4" xfId="183"/>
    <cellStyle name="Comma 4 2" xfId="184"/>
    <cellStyle name="Comma 4 2 2" xfId="185"/>
    <cellStyle name="Comma 4 2 2 2" xfId="186"/>
    <cellStyle name="Comma 4 2 2 3" xfId="187"/>
    <cellStyle name="Comma 4 2 2 4" xfId="188"/>
    <cellStyle name="Comma 4 2 3" xfId="189"/>
    <cellStyle name="Comma 4 2 4" xfId="190"/>
    <cellStyle name="Comma 4 2 5" xfId="191"/>
    <cellStyle name="Comma 4 3" xfId="192"/>
    <cellStyle name="Comma 4 4" xfId="193"/>
    <cellStyle name="Comma 4 5" xfId="194"/>
    <cellStyle name="Comma 4 6" xfId="195"/>
    <cellStyle name="Comma 4 7" xfId="196"/>
    <cellStyle name="Comma 5" xfId="197"/>
    <cellStyle name="Comma 5 2" xfId="198"/>
    <cellStyle name="Comma 5 2 2" xfId="199"/>
    <cellStyle name="Comma 5 3" xfId="200"/>
    <cellStyle name="Comma 5 3 2" xfId="201"/>
    <cellStyle name="Comma 5 3 2 2" xfId="202"/>
    <cellStyle name="Comma 5 3 3" xfId="203"/>
    <cellStyle name="Comma 5 4" xfId="204"/>
    <cellStyle name="Comma 5 5" xfId="205"/>
    <cellStyle name="Comma 6" xfId="206"/>
    <cellStyle name="Comma 6 2" xfId="207"/>
    <cellStyle name="Comma 6 2 2" xfId="208"/>
    <cellStyle name="Comma 7" xfId="209"/>
    <cellStyle name="Comma 7 2" xfId="210"/>
    <cellStyle name="Comma 7 3" xfId="211"/>
    <cellStyle name="Comma 8" xfId="212"/>
    <cellStyle name="Comma 8 2" xfId="213"/>
    <cellStyle name="Comma 8 3" xfId="214"/>
    <cellStyle name="Comma 9" xfId="215"/>
    <cellStyle name="Comma 9 2" xfId="216"/>
    <cellStyle name="Comma 9 3" xfId="217"/>
    <cellStyle name="Currency" xfId="218"/>
    <cellStyle name="Currency [0]" xfId="219"/>
    <cellStyle name="Currency 2" xfId="220"/>
    <cellStyle name="Currency 2 2" xfId="221"/>
    <cellStyle name="Excel_BuiltIn_Comma" xfId="222"/>
    <cellStyle name="Explanatory Text" xfId="223"/>
    <cellStyle name="Explanatory Text 2" xfId="224"/>
    <cellStyle name="Followed Hyperlink" xfId="225"/>
    <cellStyle name="Good" xfId="226"/>
    <cellStyle name="Good 2" xfId="227"/>
    <cellStyle name="Heading 1" xfId="228"/>
    <cellStyle name="Heading 1 2" xfId="229"/>
    <cellStyle name="Heading 2" xfId="230"/>
    <cellStyle name="Heading 2 2" xfId="231"/>
    <cellStyle name="Heading 3" xfId="232"/>
    <cellStyle name="Heading 3 2" xfId="233"/>
    <cellStyle name="Heading 4" xfId="234"/>
    <cellStyle name="Heading 4 2" xfId="235"/>
    <cellStyle name="Hyperlink" xfId="236"/>
    <cellStyle name="Input" xfId="237"/>
    <cellStyle name="Input 2" xfId="238"/>
    <cellStyle name="Linked Cell" xfId="239"/>
    <cellStyle name="Linked Cell 2" xfId="240"/>
    <cellStyle name="Neutral" xfId="241"/>
    <cellStyle name="Neutral 2" xfId="242"/>
    <cellStyle name="Normal 10" xfId="243"/>
    <cellStyle name="Normal 10 2" xfId="244"/>
    <cellStyle name="Normal 11" xfId="245"/>
    <cellStyle name="Normal 11 2" xfId="246"/>
    <cellStyle name="Normal 12" xfId="247"/>
    <cellStyle name="Normal 13" xfId="248"/>
    <cellStyle name="Normal 13 2" xfId="249"/>
    <cellStyle name="Normal 13 2 2" xfId="250"/>
    <cellStyle name="Normal 13 3" xfId="251"/>
    <cellStyle name="Normal 14" xfId="252"/>
    <cellStyle name="Normal 15" xfId="253"/>
    <cellStyle name="Normal 16" xfId="254"/>
    <cellStyle name="Normal 17" xfId="255"/>
    <cellStyle name="Normal 2" xfId="256"/>
    <cellStyle name="Normal 2 2" xfId="257"/>
    <cellStyle name="Normal 2 2 2" xfId="258"/>
    <cellStyle name="Normal 2 2 2 2" xfId="259"/>
    <cellStyle name="Normal 2 2 3" xfId="260"/>
    <cellStyle name="Normal 2 3" xfId="261"/>
    <cellStyle name="Normal 2 3 2" xfId="262"/>
    <cellStyle name="Normal 2 3 2 2" xfId="263"/>
    <cellStyle name="Normal 2 3 2 2 2" xfId="264"/>
    <cellStyle name="Normal 2 3 2 3" xfId="265"/>
    <cellStyle name="Normal 2 3 3" xfId="266"/>
    <cellStyle name="Normal 2 3 4" xfId="267"/>
    <cellStyle name="Normal 2 3 5" xfId="268"/>
    <cellStyle name="Normal 2 3_NHIỆM VỤ THƯỜNG XUYÊN THEO CHỨC NĂNG _OANH" xfId="269"/>
    <cellStyle name="Normal 2 4" xfId="270"/>
    <cellStyle name="Normal 2 4 2" xfId="271"/>
    <cellStyle name="Normal 2 5" xfId="272"/>
    <cellStyle name="Normal 2 6" xfId="273"/>
    <cellStyle name="Normal 2 7" xfId="274"/>
    <cellStyle name="Normal 2_TCTTB 2015_18.7_Huyen TH.rut gon_12.12" xfId="275"/>
    <cellStyle name="Normal 3" xfId="276"/>
    <cellStyle name="Normal 3 2" xfId="277"/>
    <cellStyle name="Normal 3 2 2" xfId="278"/>
    <cellStyle name="Normal 3 3" xfId="279"/>
    <cellStyle name="Normal 3 4" xfId="280"/>
    <cellStyle name="Normal 3 4 2" xfId="281"/>
    <cellStyle name="Normal 3 4 3" xfId="282"/>
    <cellStyle name="Normal 3 5" xfId="283"/>
    <cellStyle name="Normal 3 6" xfId="284"/>
    <cellStyle name="Normal 3_Du kien 2009" xfId="285"/>
    <cellStyle name="Normal 4" xfId="286"/>
    <cellStyle name="Normal 4 2" xfId="287"/>
    <cellStyle name="Normal 4 2 2" xfId="288"/>
    <cellStyle name="Normal 4 2 2 2" xfId="289"/>
    <cellStyle name="Normal 4 2 3" xfId="290"/>
    <cellStyle name="Normal 4 3" xfId="291"/>
    <cellStyle name="Normal 4 4" xfId="292"/>
    <cellStyle name="Normal 4 5" xfId="293"/>
    <cellStyle name="Normal 4 6" xfId="294"/>
    <cellStyle name="Normal 5" xfId="295"/>
    <cellStyle name="Normal 5 2" xfId="296"/>
    <cellStyle name="Normal 5 3" xfId="297"/>
    <cellStyle name="Normal 5 4" xfId="298"/>
    <cellStyle name="Normal 6" xfId="299"/>
    <cellStyle name="Normal 6 2" xfId="300"/>
    <cellStyle name="Normal 6 3" xfId="301"/>
    <cellStyle name="Normal 6 3 2" xfId="302"/>
    <cellStyle name="Normal 6 4" xfId="303"/>
    <cellStyle name="Normal 7" xfId="304"/>
    <cellStyle name="Normal 7 2" xfId="305"/>
    <cellStyle name="Normal 7 2 2" xfId="306"/>
    <cellStyle name="Normal 7 2 2 2" xfId="307"/>
    <cellStyle name="Normal 7 2 2 3" xfId="308"/>
    <cellStyle name="Normal 7 2 3" xfId="309"/>
    <cellStyle name="Normal 7 2 4" xfId="310"/>
    <cellStyle name="Normal 7 2 5" xfId="311"/>
    <cellStyle name="Normal 7 3" xfId="312"/>
    <cellStyle name="Normal 7 4" xfId="313"/>
    <cellStyle name="Normal 7 5" xfId="314"/>
    <cellStyle name="Normal 8" xfId="315"/>
    <cellStyle name="Normal 9" xfId="316"/>
    <cellStyle name="Note" xfId="317"/>
    <cellStyle name="Note 2" xfId="318"/>
    <cellStyle name="Output" xfId="319"/>
    <cellStyle name="Output 2" xfId="320"/>
    <cellStyle name="Percent" xfId="321"/>
    <cellStyle name="Percent 2" xfId="322"/>
    <cellStyle name="Percent 2 2" xfId="323"/>
    <cellStyle name="Percent 2 3" xfId="324"/>
    <cellStyle name="Percent 2 4" xfId="325"/>
    <cellStyle name="Percent 2 5" xfId="326"/>
    <cellStyle name="Percent 2 6" xfId="327"/>
    <cellStyle name="Percent 3" xfId="328"/>
    <cellStyle name="Percent 4" xfId="329"/>
    <cellStyle name="Title" xfId="330"/>
    <cellStyle name="Title 2" xfId="331"/>
    <cellStyle name="Total" xfId="332"/>
    <cellStyle name="Total 2" xfId="333"/>
    <cellStyle name="Warning Text" xfId="334"/>
    <cellStyle name="Warning Text 2" xfId="3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&#244;ng%20khai%20ng&#226;n%20s&#225;ch\2019\Qu&#253;%201\Bao%20cao%20cong%20khai%20NSNN%20quy%201%20nam%20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hanh%20han\AppData\Roaming\Microsoft\Excel\Giao%20du%20toan%202018%20(final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an2012\ph&#226;n%20b&#244;%20&#273;&#7907;t%201\du%20kien%20phan%20bo%20dot%201%20nam%202012-%20pa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9e58de71c53a9f2/0%2001%20NHUNG/20200330%20From%20DESTOP/D&#7921;%20to&#225;n/Giao%20du%20toan%202021/&#272;&#7907;t%201/Final/3.%20Giao%20du%20toan%202021%20(&#273;&#7907;t%201)%20-%20ngay%2010012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nq\Downloads\3.%20Mau%2039.1_37_QG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u 01CKNS-BC"/>
      <sheetName val="Bieu so 3"/>
      <sheetName val="Bieu so 1 (final)"/>
      <sheetName val="Bieu so 1"/>
      <sheetName val="Bieu so 5"/>
      <sheetName val="noi dung"/>
      <sheetName val="nlnt"/>
      <sheetName val="udcn"/>
      <sheetName val="tdc"/>
      <sheetName val="cudcn"/>
      <sheetName val="pttt"/>
      <sheetName val="atb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eo doi QD2469"/>
      <sheetName val="loai khoan"/>
      <sheetName val="noi dung"/>
      <sheetName val="nlnt"/>
      <sheetName val="udcn"/>
      <sheetName val="tdc"/>
      <sheetName val="cudcn"/>
      <sheetName val="pttt"/>
      <sheetName val="atbx"/>
      <sheetName val="cuc shtt"/>
      <sheetName val="cuc shtt-pl"/>
      <sheetName val="vclcs"/>
      <sheetName val="vclcs-pl"/>
      <sheetName val="PTV"/>
      <sheetName val="PTV-pl"/>
      <sheetName val="truong"/>
      <sheetName val="truong-pl"/>
      <sheetName val="cntt"/>
      <sheetName val="cntt-pl"/>
      <sheetName val="vien danhgia"/>
      <sheetName val="vien danhgia-pl"/>
      <sheetName val="vienshtt"/>
      <sheetName val="vienshtt-pl"/>
      <sheetName val="cncl"/>
      <sheetName val="cncl-pl"/>
      <sheetName val="bao"/>
      <sheetName val="bao-pl"/>
      <sheetName val="tiasang"/>
      <sheetName val="tiasang-pl"/>
      <sheetName val="tapchi khcn"/>
      <sheetName val="tapchi khcn-pl"/>
      <sheetName val="truyenthong"/>
      <sheetName val="truyenthong-pl"/>
      <sheetName val="tthoi nhap"/>
      <sheetName val="tt hoinhap-pl"/>
      <sheetName val="vien sangche"/>
      <sheetName val="vien sangche-pl"/>
      <sheetName val="vutru"/>
      <sheetName val="vutru-pl"/>
      <sheetName val="vp cctqgia"/>
      <sheetName val="vp cctqgia-pl"/>
      <sheetName val="vp cncncao"/>
      <sheetName val="vp cncncao-pl"/>
      <sheetName val="nhaxb"/>
      <sheetName val="nhaxb-pl"/>
      <sheetName val="vpbo"/>
      <sheetName val="vpbo-pl"/>
      <sheetName val="HDCS"/>
      <sheetName val="HDCS-pl"/>
      <sheetName val="cuc nlnt"/>
      <sheetName val="cuc nlnt-pl"/>
      <sheetName val="cuc tt"/>
      <sheetName val="cuc tt-pl"/>
      <sheetName val="thanh tra"/>
      <sheetName val="thanh tra-pl"/>
      <sheetName val="ctpn"/>
      <sheetName val="ctpn-pl"/>
      <sheetName val="ntmn"/>
      <sheetName val="ntmn-pl"/>
      <sheetName val="vpcttd"/>
      <sheetName val="vpcttd-pl"/>
      <sheetName val="ipp"/>
      <sheetName val="ipp-pl"/>
      <sheetName val="first"/>
      <sheetName val="first-pl"/>
      <sheetName val="nasati"/>
      <sheetName val="nasati-pl"/>
      <sheetName val="quy PT"/>
      <sheetName val="quy pt-pl"/>
      <sheetName val="vcic"/>
      <sheetName val="vcic-pl"/>
      <sheetName val="vpbo-oda"/>
      <sheetName val="ipp-oda"/>
      <sheetName val="shtt-oda"/>
      <sheetName val="vcic-oda"/>
      <sheetName val="vkist"/>
      <sheetName val="vkist-pl"/>
      <sheetName val="vkist-od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lns"/>
      <sheetName val="kh phan bo dot 1-BTC"/>
      <sheetName val="tong cuc"/>
      <sheetName val="NLNT"/>
      <sheetName val="UDCN"/>
      <sheetName val="cucudcn"/>
      <sheetName val="nhiem vu KH&amp;CN"/>
      <sheetName val="cap Bo"/>
      <sheetName val="tang cuong "/>
      <sheetName val="suachua"/>
      <sheetName val="tien luong"/>
      <sheetName val="moi truon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7"/>
      <sheetName val="noi dung"/>
      <sheetName val="mau 46.1"/>
      <sheetName val="mau 46.2"/>
      <sheetName val="39.1"/>
      <sheetName val="nlnt"/>
      <sheetName val="udcn"/>
      <sheetName val="tdc"/>
      <sheetName val="hvkhcn"/>
      <sheetName val="atbx"/>
      <sheetName val="cudcn"/>
      <sheetName val="pttt"/>
      <sheetName val="cuc shtt"/>
      <sheetName val="cuc nlnt"/>
      <sheetName val="ctpn"/>
      <sheetName val="PTV"/>
      <sheetName val="PTV-pl"/>
      <sheetName val="cntt"/>
      <sheetName val="cntt-pl"/>
      <sheetName val="vien danhgia"/>
      <sheetName val="vien danhgia-pl"/>
      <sheetName val="vienshtt"/>
      <sheetName val="vienshtt-pl"/>
      <sheetName val="cncl"/>
      <sheetName val="cncl-pl"/>
      <sheetName val="bao"/>
      <sheetName val="bao-pl"/>
      <sheetName val="tapchi khcn"/>
      <sheetName val="tapchi khcn-pl"/>
      <sheetName val="truyenthong"/>
      <sheetName val="truyenthong-pl"/>
      <sheetName val="tthoi nhap"/>
      <sheetName val="tt hoinhap-pl"/>
      <sheetName val="vien sangche"/>
      <sheetName val="vien sangche-pl"/>
      <sheetName val="vutru"/>
      <sheetName val="vutru-pl"/>
      <sheetName val="vpctqg"/>
      <sheetName val="vpctqg-pl"/>
      <sheetName val="vpđk"/>
      <sheetName val="vpđk-pl"/>
      <sheetName val="nhaxb"/>
      <sheetName val="nhaxb-pl"/>
      <sheetName val="vpbo"/>
      <sheetName val="vpbo-pl"/>
      <sheetName val="cuc tt"/>
      <sheetName val="cuc tt-pl"/>
      <sheetName val="thanh tra"/>
      <sheetName val="thanh tra-pl"/>
      <sheetName val="ntmn-pl"/>
      <sheetName val="vpcttd"/>
      <sheetName val="vpcttd-pl"/>
      <sheetName val="quy PT"/>
      <sheetName val="quy pt-pl"/>
      <sheetName val="vcic"/>
      <sheetName val="vcic-pl"/>
      <sheetName val="vkist"/>
      <sheetName val="vkist-pl"/>
      <sheetName val="BQL"/>
      <sheetName val="BQL-pl"/>
    </sheetNames>
    <sheetDataSet>
      <sheetData sheetId="1">
        <row r="9">
          <cell r="D9">
            <v>764047</v>
          </cell>
        </row>
      </sheetData>
      <sheetData sheetId="5">
        <row r="27">
          <cell r="D27">
            <v>200</v>
          </cell>
        </row>
        <row r="38">
          <cell r="D38">
            <v>4480</v>
          </cell>
        </row>
        <row r="39">
          <cell r="D39">
            <v>1070</v>
          </cell>
        </row>
        <row r="40">
          <cell r="D40">
            <v>1980</v>
          </cell>
        </row>
        <row r="41">
          <cell r="D41">
            <v>6332</v>
          </cell>
        </row>
        <row r="43">
          <cell r="D43">
            <v>1710</v>
          </cell>
        </row>
        <row r="44">
          <cell r="D44">
            <v>450</v>
          </cell>
        </row>
        <row r="46">
          <cell r="D46">
            <v>10114</v>
          </cell>
        </row>
        <row r="49">
          <cell r="D49">
            <v>76100</v>
          </cell>
        </row>
        <row r="51">
          <cell r="D51">
            <v>-34</v>
          </cell>
        </row>
        <row r="58">
          <cell r="D58">
            <v>55220</v>
          </cell>
        </row>
      </sheetData>
      <sheetData sheetId="6">
        <row r="37">
          <cell r="D37">
            <v>5464.3</v>
          </cell>
        </row>
        <row r="49">
          <cell r="D49">
            <v>5200</v>
          </cell>
        </row>
        <row r="63">
          <cell r="D63">
            <v>1165</v>
          </cell>
        </row>
        <row r="75">
          <cell r="D75">
            <v>450</v>
          </cell>
        </row>
        <row r="77">
          <cell r="D77">
            <v>4242</v>
          </cell>
        </row>
        <row r="80">
          <cell r="D80">
            <v>15054</v>
          </cell>
        </row>
        <row r="82">
          <cell r="D82">
            <v>-27</v>
          </cell>
        </row>
      </sheetData>
      <sheetData sheetId="7">
        <row r="52">
          <cell r="D52">
            <v>1290</v>
          </cell>
        </row>
        <row r="54">
          <cell r="D54">
            <v>350</v>
          </cell>
        </row>
        <row r="56">
          <cell r="D56">
            <v>1264</v>
          </cell>
        </row>
        <row r="60">
          <cell r="D60">
            <v>7155</v>
          </cell>
        </row>
        <row r="81">
          <cell r="D81">
            <v>37328</v>
          </cell>
        </row>
      </sheetData>
      <sheetData sheetId="8">
        <row r="24">
          <cell r="D24">
            <v>3180</v>
          </cell>
        </row>
        <row r="25">
          <cell r="D25">
            <v>0</v>
          </cell>
        </row>
        <row r="27">
          <cell r="D27">
            <v>1390</v>
          </cell>
        </row>
        <row r="28">
          <cell r="D28">
            <v>0</v>
          </cell>
        </row>
        <row r="29">
          <cell r="D29">
            <v>1000</v>
          </cell>
        </row>
        <row r="30">
          <cell r="D30">
            <v>400</v>
          </cell>
        </row>
        <row r="32">
          <cell r="D32">
            <v>3441</v>
          </cell>
        </row>
        <row r="35">
          <cell r="D35">
            <v>17416</v>
          </cell>
        </row>
        <row r="37">
          <cell r="D37">
            <v>-13.4</v>
          </cell>
        </row>
        <row r="44">
          <cell r="F44">
            <v>750</v>
          </cell>
        </row>
        <row r="46">
          <cell r="D46">
            <v>1150</v>
          </cell>
        </row>
        <row r="64">
          <cell r="F64">
            <v>350</v>
          </cell>
        </row>
      </sheetData>
      <sheetData sheetId="9">
        <row r="33">
          <cell r="D33">
            <v>390</v>
          </cell>
        </row>
        <row r="36">
          <cell r="D36">
            <v>390</v>
          </cell>
        </row>
        <row r="39">
          <cell r="D39">
            <v>3360</v>
          </cell>
        </row>
      </sheetData>
      <sheetData sheetId="10">
        <row r="22">
          <cell r="D22">
            <v>510</v>
          </cell>
        </row>
        <row r="25">
          <cell r="D25">
            <v>350</v>
          </cell>
        </row>
        <row r="27">
          <cell r="D27">
            <v>510</v>
          </cell>
        </row>
        <row r="30">
          <cell r="D30">
            <v>1690</v>
          </cell>
        </row>
        <row r="34">
          <cell r="D34">
            <v>-2.9</v>
          </cell>
        </row>
      </sheetData>
      <sheetData sheetId="11">
        <row r="23">
          <cell r="D23">
            <v>411</v>
          </cell>
        </row>
        <row r="24">
          <cell r="D24">
            <v>350</v>
          </cell>
        </row>
        <row r="27">
          <cell r="D27">
            <v>578</v>
          </cell>
        </row>
        <row r="30">
          <cell r="D30">
            <v>1306</v>
          </cell>
        </row>
        <row r="34">
          <cell r="D34">
            <v>-2.7</v>
          </cell>
        </row>
      </sheetData>
      <sheetData sheetId="13">
        <row r="43">
          <cell r="D43">
            <v>250</v>
          </cell>
        </row>
        <row r="55">
          <cell r="D55">
            <v>250</v>
          </cell>
        </row>
        <row r="58">
          <cell r="D58">
            <v>1090</v>
          </cell>
        </row>
      </sheetData>
      <sheetData sheetId="14">
        <row r="22">
          <cell r="D22">
            <v>500</v>
          </cell>
        </row>
        <row r="24">
          <cell r="D24">
            <v>400</v>
          </cell>
        </row>
        <row r="29">
          <cell r="D29">
            <v>672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u 39.1"/>
      <sheetName val="mau 37"/>
    </sheetNames>
    <sheetDataSet>
      <sheetData sheetId="0">
        <row r="18">
          <cell r="E18">
            <v>1233630</v>
          </cell>
        </row>
      </sheetData>
      <sheetData sheetId="1">
        <row r="22">
          <cell r="D22">
            <v>1285338.3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zoomScale="90" zoomScaleNormal="90" zoomScalePageLayoutView="0" workbookViewId="0" topLeftCell="A13">
      <selection activeCell="C14" sqref="C14"/>
    </sheetView>
  </sheetViews>
  <sheetFormatPr defaultColWidth="9.140625" defaultRowHeight="12.75"/>
  <cols>
    <col min="1" max="1" width="4.57421875" style="422" customWidth="1"/>
    <col min="2" max="2" width="45.8515625" style="422" customWidth="1"/>
    <col min="3" max="3" width="7.7109375" style="425" customWidth="1"/>
    <col min="4" max="8" width="7.7109375" style="422" customWidth="1"/>
    <col min="9" max="16384" width="9.140625" style="422" customWidth="1"/>
  </cols>
  <sheetData>
    <row r="1" spans="1:8" ht="17.25">
      <c r="A1" s="456" t="s">
        <v>271</v>
      </c>
      <c r="B1" s="455"/>
      <c r="C1" s="457"/>
      <c r="D1" s="455"/>
      <c r="E1" s="455"/>
      <c r="F1" s="455"/>
      <c r="G1" s="455"/>
      <c r="H1" s="458" t="s">
        <v>279</v>
      </c>
    </row>
    <row r="3" spans="1:8" ht="16.5" customHeight="1">
      <c r="A3" s="694" t="s">
        <v>280</v>
      </c>
      <c r="B3" s="694"/>
      <c r="C3" s="694"/>
      <c r="D3" s="694"/>
      <c r="E3" s="694"/>
      <c r="F3" s="694"/>
      <c r="G3" s="694"/>
      <c r="H3" s="694"/>
    </row>
    <row r="4" spans="1:8" ht="16.5" customHeight="1">
      <c r="A4" s="694" t="s">
        <v>571</v>
      </c>
      <c r="B4" s="694"/>
      <c r="C4" s="694"/>
      <c r="D4" s="694"/>
      <c r="E4" s="694"/>
      <c r="F4" s="694"/>
      <c r="G4" s="694"/>
      <c r="H4" s="694"/>
    </row>
    <row r="5" spans="1:8" ht="15.75" customHeight="1">
      <c r="A5" s="695" t="s">
        <v>495</v>
      </c>
      <c r="B5" s="695"/>
      <c r="C5" s="695"/>
      <c r="D5" s="695"/>
      <c r="E5" s="695"/>
      <c r="F5" s="695"/>
      <c r="G5" s="695"/>
      <c r="H5" s="695"/>
    </row>
    <row r="6" spans="1:8" ht="17.25">
      <c r="A6" s="459"/>
      <c r="B6" s="459"/>
      <c r="C6" s="459"/>
      <c r="D6" s="455"/>
      <c r="E6" s="455"/>
      <c r="F6" s="455"/>
      <c r="G6" s="455"/>
      <c r="H6" s="455"/>
    </row>
    <row r="7" spans="1:8" ht="15.75" customHeight="1">
      <c r="A7" s="696" t="s">
        <v>30</v>
      </c>
      <c r="B7" s="696" t="s">
        <v>281</v>
      </c>
      <c r="C7" s="699" t="s">
        <v>282</v>
      </c>
      <c r="D7" s="700"/>
      <c r="E7" s="700"/>
      <c r="F7" s="700"/>
      <c r="G7" s="700"/>
      <c r="H7" s="701"/>
    </row>
    <row r="8" spans="1:8" ht="15.75" customHeight="1">
      <c r="A8" s="697"/>
      <c r="B8" s="697"/>
      <c r="C8" s="699" t="s">
        <v>272</v>
      </c>
      <c r="D8" s="701"/>
      <c r="E8" s="692" t="s">
        <v>283</v>
      </c>
      <c r="F8" s="693"/>
      <c r="G8" s="692" t="s">
        <v>284</v>
      </c>
      <c r="H8" s="693"/>
    </row>
    <row r="9" spans="1:8" ht="69" customHeight="1">
      <c r="A9" s="698"/>
      <c r="B9" s="698"/>
      <c r="C9" s="460" t="s">
        <v>285</v>
      </c>
      <c r="D9" s="461" t="s">
        <v>286</v>
      </c>
      <c r="E9" s="460" t="s">
        <v>287</v>
      </c>
      <c r="F9" s="461" t="s">
        <v>288</v>
      </c>
      <c r="G9" s="460" t="s">
        <v>289</v>
      </c>
      <c r="H9" s="460" t="s">
        <v>290</v>
      </c>
    </row>
    <row r="10" spans="1:8" s="421" customFormat="1" ht="15.75">
      <c r="A10" s="462">
        <v>1</v>
      </c>
      <c r="B10" s="463" t="s">
        <v>291</v>
      </c>
      <c r="C10" s="464" t="s">
        <v>263</v>
      </c>
      <c r="D10" s="465"/>
      <c r="E10" s="464" t="s">
        <v>263</v>
      </c>
      <c r="F10" s="465"/>
      <c r="G10" s="464" t="s">
        <v>263</v>
      </c>
      <c r="H10" s="465"/>
    </row>
    <row r="11" spans="1:8" s="423" customFormat="1" ht="15.75">
      <c r="A11" s="466" t="s">
        <v>78</v>
      </c>
      <c r="B11" s="467" t="s">
        <v>292</v>
      </c>
      <c r="C11" s="468" t="s">
        <v>263</v>
      </c>
      <c r="D11" s="469"/>
      <c r="E11" s="468" t="s">
        <v>263</v>
      </c>
      <c r="F11" s="469"/>
      <c r="G11" s="468" t="s">
        <v>263</v>
      </c>
      <c r="H11" s="469"/>
    </row>
    <row r="12" spans="1:8" s="423" customFormat="1" ht="15.75">
      <c r="A12" s="466" t="s">
        <v>79</v>
      </c>
      <c r="B12" s="467" t="s">
        <v>293</v>
      </c>
      <c r="C12" s="468" t="s">
        <v>263</v>
      </c>
      <c r="D12" s="469"/>
      <c r="E12" s="468" t="s">
        <v>263</v>
      </c>
      <c r="F12" s="469"/>
      <c r="G12" s="468" t="s">
        <v>263</v>
      </c>
      <c r="H12" s="469"/>
    </row>
    <row r="13" spans="1:8" s="423" customFormat="1" ht="15.75">
      <c r="A13" s="466" t="s">
        <v>25</v>
      </c>
      <c r="B13" s="467" t="s">
        <v>294</v>
      </c>
      <c r="C13" s="468" t="s">
        <v>263</v>
      </c>
      <c r="D13" s="469"/>
      <c r="E13" s="468" t="s">
        <v>263</v>
      </c>
      <c r="F13" s="469"/>
      <c r="G13" s="468" t="s">
        <v>263</v>
      </c>
      <c r="H13" s="469"/>
    </row>
    <row r="14" spans="1:8" s="423" customFormat="1" ht="15.75">
      <c r="A14" s="466" t="s">
        <v>39</v>
      </c>
      <c r="B14" s="467" t="s">
        <v>295</v>
      </c>
      <c r="C14" s="468" t="s">
        <v>263</v>
      </c>
      <c r="D14" s="469"/>
      <c r="E14" s="468" t="s">
        <v>263</v>
      </c>
      <c r="F14" s="469"/>
      <c r="G14" s="468" t="s">
        <v>263</v>
      </c>
      <c r="H14" s="469"/>
    </row>
    <row r="15" spans="1:8" s="423" customFormat="1" ht="14.25" customHeight="1">
      <c r="A15" s="466" t="s">
        <v>111</v>
      </c>
      <c r="B15" s="467" t="s">
        <v>296</v>
      </c>
      <c r="C15" s="468" t="s">
        <v>263</v>
      </c>
      <c r="D15" s="469"/>
      <c r="E15" s="468" t="s">
        <v>263</v>
      </c>
      <c r="F15" s="469"/>
      <c r="G15" s="468" t="s">
        <v>263</v>
      </c>
      <c r="H15" s="469"/>
    </row>
    <row r="16" spans="1:8" s="423" customFormat="1" ht="15.75">
      <c r="A16" s="466" t="s">
        <v>268</v>
      </c>
      <c r="B16" s="467" t="s">
        <v>297</v>
      </c>
      <c r="C16" s="468" t="s">
        <v>263</v>
      </c>
      <c r="D16" s="469"/>
      <c r="E16" s="468" t="s">
        <v>263</v>
      </c>
      <c r="F16" s="469"/>
      <c r="G16" s="468" t="s">
        <v>263</v>
      </c>
      <c r="H16" s="469"/>
    </row>
    <row r="17" spans="1:8" s="423" customFormat="1" ht="15.75">
      <c r="A17" s="466" t="s">
        <v>269</v>
      </c>
      <c r="B17" s="467" t="s">
        <v>298</v>
      </c>
      <c r="C17" s="468" t="s">
        <v>263</v>
      </c>
      <c r="D17" s="469"/>
      <c r="E17" s="468" t="s">
        <v>263</v>
      </c>
      <c r="F17" s="469"/>
      <c r="G17" s="468" t="s">
        <v>263</v>
      </c>
      <c r="H17" s="469"/>
    </row>
    <row r="18" spans="1:8" s="423" customFormat="1" ht="31.5">
      <c r="A18" s="466" t="s">
        <v>270</v>
      </c>
      <c r="B18" s="467" t="s">
        <v>299</v>
      </c>
      <c r="C18" s="468" t="s">
        <v>263</v>
      </c>
      <c r="D18" s="469"/>
      <c r="E18" s="468" t="s">
        <v>263</v>
      </c>
      <c r="F18" s="469"/>
      <c r="G18" s="468" t="s">
        <v>263</v>
      </c>
      <c r="H18" s="469"/>
    </row>
    <row r="19" spans="1:8" s="423" customFormat="1" ht="31.5">
      <c r="A19" s="466" t="s">
        <v>300</v>
      </c>
      <c r="B19" s="467" t="s">
        <v>301</v>
      </c>
      <c r="C19" s="468" t="s">
        <v>263</v>
      </c>
      <c r="D19" s="469"/>
      <c r="E19" s="468" t="s">
        <v>263</v>
      </c>
      <c r="F19" s="469"/>
      <c r="G19" s="468" t="s">
        <v>263</v>
      </c>
      <c r="H19" s="469"/>
    </row>
    <row r="20" spans="1:8" s="423" customFormat="1" ht="15.75">
      <c r="A20" s="466" t="s">
        <v>302</v>
      </c>
      <c r="B20" s="467" t="s">
        <v>303</v>
      </c>
      <c r="C20" s="468" t="s">
        <v>263</v>
      </c>
      <c r="D20" s="469"/>
      <c r="E20" s="468" t="s">
        <v>263</v>
      </c>
      <c r="F20" s="469"/>
      <c r="G20" s="468" t="s">
        <v>263</v>
      </c>
      <c r="H20" s="469"/>
    </row>
    <row r="21" spans="1:8" s="421" customFormat="1" ht="15.75">
      <c r="A21" s="462">
        <v>2</v>
      </c>
      <c r="B21" s="463" t="s">
        <v>304</v>
      </c>
      <c r="C21" s="464" t="s">
        <v>263</v>
      </c>
      <c r="D21" s="465"/>
      <c r="E21" s="464" t="s">
        <v>263</v>
      </c>
      <c r="F21" s="465"/>
      <c r="G21" s="464" t="s">
        <v>263</v>
      </c>
      <c r="H21" s="465"/>
    </row>
    <row r="22" spans="1:8" s="423" customFormat="1" ht="15.75">
      <c r="A22" s="466" t="s">
        <v>78</v>
      </c>
      <c r="B22" s="467" t="s">
        <v>305</v>
      </c>
      <c r="C22" s="468" t="s">
        <v>263</v>
      </c>
      <c r="D22" s="469"/>
      <c r="E22" s="468" t="s">
        <v>263</v>
      </c>
      <c r="F22" s="469"/>
      <c r="G22" s="468" t="s">
        <v>263</v>
      </c>
      <c r="H22" s="469"/>
    </row>
    <row r="23" spans="1:8" s="423" customFormat="1" ht="15.75">
      <c r="A23" s="466" t="s">
        <v>79</v>
      </c>
      <c r="B23" s="467" t="s">
        <v>306</v>
      </c>
      <c r="C23" s="468" t="s">
        <v>263</v>
      </c>
      <c r="D23" s="469"/>
      <c r="E23" s="468" t="s">
        <v>263</v>
      </c>
      <c r="F23" s="469"/>
      <c r="G23" s="468" t="s">
        <v>263</v>
      </c>
      <c r="H23" s="469"/>
    </row>
    <row r="24" spans="1:8" s="423" customFormat="1" ht="15.75">
      <c r="A24" s="466" t="s">
        <v>25</v>
      </c>
      <c r="B24" s="467" t="s">
        <v>307</v>
      </c>
      <c r="C24" s="468" t="s">
        <v>263</v>
      </c>
      <c r="D24" s="469"/>
      <c r="E24" s="468" t="s">
        <v>263</v>
      </c>
      <c r="F24" s="469"/>
      <c r="G24" s="468" t="s">
        <v>263</v>
      </c>
      <c r="H24" s="469"/>
    </row>
    <row r="25" spans="1:8" s="423" customFormat="1" ht="15.75">
      <c r="A25" s="466" t="s">
        <v>39</v>
      </c>
      <c r="B25" s="467" t="s">
        <v>308</v>
      </c>
      <c r="C25" s="468" t="s">
        <v>263</v>
      </c>
      <c r="D25" s="469"/>
      <c r="E25" s="468" t="s">
        <v>263</v>
      </c>
      <c r="F25" s="469"/>
      <c r="G25" s="468" t="s">
        <v>263</v>
      </c>
      <c r="H25" s="469"/>
    </row>
    <row r="26" spans="1:8" s="423" customFormat="1" ht="15.75">
      <c r="A26" s="466" t="s">
        <v>111</v>
      </c>
      <c r="B26" s="467" t="s">
        <v>309</v>
      </c>
      <c r="C26" s="468" t="s">
        <v>263</v>
      </c>
      <c r="D26" s="469"/>
      <c r="E26" s="468" t="s">
        <v>263</v>
      </c>
      <c r="F26" s="469"/>
      <c r="G26" s="468" t="s">
        <v>263</v>
      </c>
      <c r="H26" s="469"/>
    </row>
    <row r="27" spans="1:8" s="423" customFormat="1" ht="15.75">
      <c r="A27" s="466" t="s">
        <v>268</v>
      </c>
      <c r="B27" s="467" t="s">
        <v>310</v>
      </c>
      <c r="C27" s="468" t="s">
        <v>263</v>
      </c>
      <c r="D27" s="469"/>
      <c r="E27" s="468" t="s">
        <v>263</v>
      </c>
      <c r="F27" s="469"/>
      <c r="G27" s="468" t="s">
        <v>263</v>
      </c>
      <c r="H27" s="469"/>
    </row>
    <row r="28" spans="1:8" s="423" customFormat="1" ht="31.5">
      <c r="A28" s="466" t="s">
        <v>269</v>
      </c>
      <c r="B28" s="467" t="s">
        <v>311</v>
      </c>
      <c r="C28" s="468" t="s">
        <v>263</v>
      </c>
      <c r="D28" s="469"/>
      <c r="E28" s="468" t="s">
        <v>263</v>
      </c>
      <c r="F28" s="469"/>
      <c r="G28" s="468" t="s">
        <v>263</v>
      </c>
      <c r="H28" s="469"/>
    </row>
    <row r="29" spans="1:8" s="423" customFormat="1" ht="15.75">
      <c r="A29" s="466" t="s">
        <v>270</v>
      </c>
      <c r="B29" s="467" t="s">
        <v>312</v>
      </c>
      <c r="C29" s="468" t="s">
        <v>263</v>
      </c>
      <c r="D29" s="469"/>
      <c r="E29" s="468" t="s">
        <v>263</v>
      </c>
      <c r="F29" s="469"/>
      <c r="G29" s="468" t="s">
        <v>263</v>
      </c>
      <c r="H29" s="469"/>
    </row>
    <row r="30" spans="1:8" s="423" customFormat="1" ht="15.75" hidden="1">
      <c r="A30" s="466" t="s">
        <v>300</v>
      </c>
      <c r="B30" s="467" t="s">
        <v>313</v>
      </c>
      <c r="C30" s="468" t="s">
        <v>263</v>
      </c>
      <c r="D30" s="469"/>
      <c r="E30" s="468" t="s">
        <v>263</v>
      </c>
      <c r="F30" s="469"/>
      <c r="G30" s="468" t="s">
        <v>263</v>
      </c>
      <c r="H30" s="469"/>
    </row>
    <row r="31" spans="1:8" s="423" customFormat="1" ht="31.5">
      <c r="A31" s="466" t="s">
        <v>300</v>
      </c>
      <c r="B31" s="467" t="s">
        <v>314</v>
      </c>
      <c r="C31" s="468" t="s">
        <v>263</v>
      </c>
      <c r="D31" s="469"/>
      <c r="E31" s="468" t="s">
        <v>263</v>
      </c>
      <c r="F31" s="469"/>
      <c r="G31" s="468" t="s">
        <v>263</v>
      </c>
      <c r="H31" s="469"/>
    </row>
    <row r="32" spans="1:8" s="421" customFormat="1" ht="16.5" customHeight="1">
      <c r="A32" s="462">
        <v>3</v>
      </c>
      <c r="B32" s="463" t="s">
        <v>315</v>
      </c>
      <c r="C32" s="464" t="s">
        <v>263</v>
      </c>
      <c r="D32" s="465"/>
      <c r="E32" s="464" t="s">
        <v>263</v>
      </c>
      <c r="F32" s="465"/>
      <c r="G32" s="464" t="s">
        <v>263</v>
      </c>
      <c r="H32" s="465"/>
    </row>
    <row r="33" spans="1:8" s="421" customFormat="1" ht="31.5" customHeight="1">
      <c r="A33" s="466" t="s">
        <v>78</v>
      </c>
      <c r="B33" s="467" t="s">
        <v>316</v>
      </c>
      <c r="C33" s="468" t="s">
        <v>263</v>
      </c>
      <c r="D33" s="465"/>
      <c r="E33" s="468" t="s">
        <v>263</v>
      </c>
      <c r="F33" s="465"/>
      <c r="G33" s="468" t="s">
        <v>263</v>
      </c>
      <c r="H33" s="465"/>
    </row>
    <row r="34" spans="1:8" s="421" customFormat="1" ht="31.5" customHeight="1">
      <c r="A34" s="466" t="s">
        <v>79</v>
      </c>
      <c r="B34" s="467" t="s">
        <v>317</v>
      </c>
      <c r="C34" s="468" t="s">
        <v>263</v>
      </c>
      <c r="D34" s="465"/>
      <c r="E34" s="468" t="s">
        <v>263</v>
      </c>
      <c r="F34" s="465"/>
      <c r="G34" s="468" t="s">
        <v>263</v>
      </c>
      <c r="H34" s="465"/>
    </row>
    <row r="35" spans="1:8" s="421" customFormat="1" ht="31.5" customHeight="1">
      <c r="A35" s="466" t="s">
        <v>25</v>
      </c>
      <c r="B35" s="467" t="s">
        <v>318</v>
      </c>
      <c r="C35" s="468" t="s">
        <v>263</v>
      </c>
      <c r="D35" s="465"/>
      <c r="E35" s="468" t="s">
        <v>263</v>
      </c>
      <c r="F35" s="465"/>
      <c r="G35" s="468" t="s">
        <v>263</v>
      </c>
      <c r="H35" s="465"/>
    </row>
    <row r="36" spans="1:8" s="421" customFormat="1" ht="31.5" customHeight="1" hidden="1">
      <c r="A36" s="466" t="s">
        <v>39</v>
      </c>
      <c r="B36" s="467" t="s">
        <v>319</v>
      </c>
      <c r="C36" s="468" t="s">
        <v>263</v>
      </c>
      <c r="D36" s="465"/>
      <c r="E36" s="468" t="s">
        <v>263</v>
      </c>
      <c r="F36" s="465"/>
      <c r="G36" s="468" t="s">
        <v>263</v>
      </c>
      <c r="H36" s="465"/>
    </row>
    <row r="37" spans="1:8" s="421" customFormat="1" ht="16.5" customHeight="1">
      <c r="A37" s="466" t="s">
        <v>39</v>
      </c>
      <c r="B37" s="467" t="s">
        <v>320</v>
      </c>
      <c r="C37" s="468" t="s">
        <v>263</v>
      </c>
      <c r="D37" s="465"/>
      <c r="E37" s="468" t="s">
        <v>263</v>
      </c>
      <c r="F37" s="465"/>
      <c r="G37" s="468" t="s">
        <v>263</v>
      </c>
      <c r="H37" s="465"/>
    </row>
    <row r="38" spans="1:8" s="421" customFormat="1" ht="16.5" customHeight="1">
      <c r="A38" s="466" t="s">
        <v>111</v>
      </c>
      <c r="B38" s="467" t="s">
        <v>321</v>
      </c>
      <c r="C38" s="468" t="s">
        <v>263</v>
      </c>
      <c r="D38" s="465"/>
      <c r="E38" s="468" t="s">
        <v>263</v>
      </c>
      <c r="F38" s="465"/>
      <c r="G38" s="468" t="s">
        <v>263</v>
      </c>
      <c r="H38" s="465"/>
    </row>
    <row r="39" spans="1:8" s="421" customFormat="1" ht="31.5">
      <c r="A39" s="466" t="s">
        <v>268</v>
      </c>
      <c r="B39" s="467" t="s">
        <v>322</v>
      </c>
      <c r="C39" s="468" t="s">
        <v>263</v>
      </c>
      <c r="D39" s="465"/>
      <c r="E39" s="468" t="s">
        <v>263</v>
      </c>
      <c r="F39" s="465"/>
      <c r="G39" s="468" t="s">
        <v>263</v>
      </c>
      <c r="H39" s="465"/>
    </row>
    <row r="40" spans="1:8" s="421" customFormat="1" ht="31.5">
      <c r="A40" s="466" t="s">
        <v>269</v>
      </c>
      <c r="B40" s="467" t="s">
        <v>444</v>
      </c>
      <c r="C40" s="468" t="s">
        <v>263</v>
      </c>
      <c r="D40" s="465"/>
      <c r="E40" s="468" t="s">
        <v>263</v>
      </c>
      <c r="F40" s="465"/>
      <c r="G40" s="468" t="s">
        <v>263</v>
      </c>
      <c r="H40" s="465"/>
    </row>
    <row r="41" spans="1:8" s="421" customFormat="1" ht="16.5" customHeight="1">
      <c r="A41" s="466" t="s">
        <v>270</v>
      </c>
      <c r="B41" s="467" t="s">
        <v>323</v>
      </c>
      <c r="C41" s="468" t="s">
        <v>263</v>
      </c>
      <c r="D41" s="465"/>
      <c r="E41" s="468" t="s">
        <v>263</v>
      </c>
      <c r="F41" s="465"/>
      <c r="G41" s="468" t="s">
        <v>263</v>
      </c>
      <c r="H41" s="465"/>
    </row>
    <row r="42" spans="1:8" s="421" customFormat="1" ht="16.5" customHeight="1">
      <c r="A42" s="466" t="s">
        <v>300</v>
      </c>
      <c r="B42" s="467" t="s">
        <v>324</v>
      </c>
      <c r="C42" s="468" t="s">
        <v>263</v>
      </c>
      <c r="D42" s="465"/>
      <c r="E42" s="468" t="s">
        <v>263</v>
      </c>
      <c r="F42" s="465"/>
      <c r="G42" s="468" t="s">
        <v>263</v>
      </c>
      <c r="H42" s="465"/>
    </row>
    <row r="43" spans="1:8" s="424" customFormat="1" ht="31.5">
      <c r="A43" s="466" t="s">
        <v>302</v>
      </c>
      <c r="B43" s="467" t="s">
        <v>326</v>
      </c>
      <c r="C43" s="468" t="s">
        <v>263</v>
      </c>
      <c r="D43" s="470"/>
      <c r="E43" s="468" t="s">
        <v>263</v>
      </c>
      <c r="F43" s="470"/>
      <c r="G43" s="468" t="s">
        <v>263</v>
      </c>
      <c r="H43" s="470"/>
    </row>
    <row r="44" spans="1:8" s="424" customFormat="1" ht="31.5">
      <c r="A44" s="466" t="s">
        <v>325</v>
      </c>
      <c r="B44" s="467" t="s">
        <v>328</v>
      </c>
      <c r="C44" s="468" t="s">
        <v>263</v>
      </c>
      <c r="D44" s="470"/>
      <c r="E44" s="468" t="s">
        <v>263</v>
      </c>
      <c r="F44" s="470"/>
      <c r="G44" s="468" t="s">
        <v>263</v>
      </c>
      <c r="H44" s="470"/>
    </row>
    <row r="45" spans="1:8" s="424" customFormat="1" ht="31.5">
      <c r="A45" s="466" t="s">
        <v>327</v>
      </c>
      <c r="B45" s="467" t="s">
        <v>330</v>
      </c>
      <c r="C45" s="468" t="s">
        <v>263</v>
      </c>
      <c r="D45" s="470"/>
      <c r="E45" s="468" t="s">
        <v>263</v>
      </c>
      <c r="F45" s="470"/>
      <c r="G45" s="468" t="s">
        <v>263</v>
      </c>
      <c r="H45" s="470"/>
    </row>
    <row r="46" spans="1:8" s="424" customFormat="1" ht="31.5">
      <c r="A46" s="466" t="s">
        <v>329</v>
      </c>
      <c r="B46" s="467" t="s">
        <v>332</v>
      </c>
      <c r="C46" s="468" t="s">
        <v>263</v>
      </c>
      <c r="D46" s="470"/>
      <c r="E46" s="468" t="s">
        <v>263</v>
      </c>
      <c r="F46" s="470"/>
      <c r="G46" s="468" t="s">
        <v>263</v>
      </c>
      <c r="H46" s="470"/>
    </row>
    <row r="47" spans="1:8" s="424" customFormat="1" ht="16.5" customHeight="1">
      <c r="A47" s="466" t="s">
        <v>572</v>
      </c>
      <c r="B47" s="467" t="s">
        <v>333</v>
      </c>
      <c r="C47" s="468" t="s">
        <v>263</v>
      </c>
      <c r="D47" s="470"/>
      <c r="E47" s="468" t="s">
        <v>263</v>
      </c>
      <c r="F47" s="470"/>
      <c r="G47" s="468" t="s">
        <v>263</v>
      </c>
      <c r="H47" s="470"/>
    </row>
    <row r="48" spans="1:8" s="424" customFormat="1" ht="31.5">
      <c r="A48" s="466" t="s">
        <v>331</v>
      </c>
      <c r="B48" s="467" t="s">
        <v>334</v>
      </c>
      <c r="C48" s="468" t="s">
        <v>263</v>
      </c>
      <c r="D48" s="470"/>
      <c r="E48" s="468" t="s">
        <v>263</v>
      </c>
      <c r="F48" s="470"/>
      <c r="G48" s="468" t="s">
        <v>263</v>
      </c>
      <c r="H48" s="470"/>
    </row>
    <row r="49" spans="1:8" s="421" customFormat="1" ht="15.75">
      <c r="A49" s="462">
        <v>4</v>
      </c>
      <c r="B49" s="471" t="s">
        <v>335</v>
      </c>
      <c r="C49" s="464" t="s">
        <v>263</v>
      </c>
      <c r="D49" s="465"/>
      <c r="E49" s="464" t="s">
        <v>263</v>
      </c>
      <c r="F49" s="465"/>
      <c r="G49" s="464" t="s">
        <v>263</v>
      </c>
      <c r="H49" s="465"/>
    </row>
    <row r="50" spans="1:8" s="423" customFormat="1" ht="15.75">
      <c r="A50" s="466" t="s">
        <v>78</v>
      </c>
      <c r="B50" s="472" t="s">
        <v>336</v>
      </c>
      <c r="C50" s="468" t="s">
        <v>263</v>
      </c>
      <c r="D50" s="469"/>
      <c r="E50" s="468" t="s">
        <v>263</v>
      </c>
      <c r="F50" s="469"/>
      <c r="G50" s="468" t="s">
        <v>263</v>
      </c>
      <c r="H50" s="469"/>
    </row>
    <row r="51" spans="1:8" s="421" customFormat="1" ht="15.75">
      <c r="A51" s="462">
        <v>5</v>
      </c>
      <c r="B51" s="463" t="s">
        <v>337</v>
      </c>
      <c r="C51" s="464" t="s">
        <v>263</v>
      </c>
      <c r="D51" s="465"/>
      <c r="E51" s="464" t="s">
        <v>263</v>
      </c>
      <c r="F51" s="465"/>
      <c r="G51" s="464" t="s">
        <v>263</v>
      </c>
      <c r="H51" s="465"/>
    </row>
    <row r="52" spans="1:8" s="423" customFormat="1" ht="15.75">
      <c r="A52" s="466" t="s">
        <v>78</v>
      </c>
      <c r="B52" s="467" t="s">
        <v>338</v>
      </c>
      <c r="C52" s="468" t="s">
        <v>263</v>
      </c>
      <c r="D52" s="469"/>
      <c r="E52" s="468" t="s">
        <v>263</v>
      </c>
      <c r="F52" s="469"/>
      <c r="G52" s="468" t="s">
        <v>263</v>
      </c>
      <c r="H52" s="469"/>
    </row>
    <row r="53" spans="1:8" s="423" customFormat="1" ht="31.5">
      <c r="A53" s="466" t="s">
        <v>79</v>
      </c>
      <c r="B53" s="467" t="s">
        <v>339</v>
      </c>
      <c r="C53" s="468" t="s">
        <v>263</v>
      </c>
      <c r="D53" s="469"/>
      <c r="E53" s="468" t="s">
        <v>263</v>
      </c>
      <c r="F53" s="469"/>
      <c r="G53" s="468" t="s">
        <v>263</v>
      </c>
      <c r="H53" s="469"/>
    </row>
    <row r="54" spans="1:8" s="423" customFormat="1" ht="15.75">
      <c r="A54" s="466" t="s">
        <v>25</v>
      </c>
      <c r="B54" s="467" t="s">
        <v>340</v>
      </c>
      <c r="C54" s="468" t="s">
        <v>263</v>
      </c>
      <c r="D54" s="469"/>
      <c r="E54" s="468" t="s">
        <v>263</v>
      </c>
      <c r="F54" s="469"/>
      <c r="G54" s="468" t="s">
        <v>263</v>
      </c>
      <c r="H54" s="469"/>
    </row>
    <row r="55" spans="1:8" s="421" customFormat="1" ht="15.75">
      <c r="A55" s="462">
        <v>6</v>
      </c>
      <c r="B55" s="463" t="s">
        <v>341</v>
      </c>
      <c r="C55" s="464" t="s">
        <v>263</v>
      </c>
      <c r="D55" s="465"/>
      <c r="E55" s="464" t="s">
        <v>263</v>
      </c>
      <c r="F55" s="465"/>
      <c r="G55" s="464" t="s">
        <v>263</v>
      </c>
      <c r="H55" s="465"/>
    </row>
    <row r="56" spans="1:8" s="423" customFormat="1" ht="15.75" customHeight="1">
      <c r="A56" s="466" t="s">
        <v>78</v>
      </c>
      <c r="B56" s="467" t="s">
        <v>342</v>
      </c>
      <c r="C56" s="468" t="s">
        <v>263</v>
      </c>
      <c r="D56" s="469"/>
      <c r="E56" s="468" t="s">
        <v>263</v>
      </c>
      <c r="F56" s="469"/>
      <c r="G56" s="468" t="s">
        <v>263</v>
      </c>
      <c r="H56" s="469"/>
    </row>
    <row r="57" spans="1:8" s="423" customFormat="1" ht="15.75">
      <c r="A57" s="466" t="s">
        <v>79</v>
      </c>
      <c r="B57" s="467" t="s">
        <v>343</v>
      </c>
      <c r="C57" s="468" t="s">
        <v>263</v>
      </c>
      <c r="D57" s="469"/>
      <c r="E57" s="468" t="s">
        <v>263</v>
      </c>
      <c r="F57" s="469"/>
      <c r="G57" s="468" t="s">
        <v>263</v>
      </c>
      <c r="H57" s="469"/>
    </row>
    <row r="58" spans="1:8" s="423" customFormat="1" ht="15.75">
      <c r="A58" s="466" t="s">
        <v>25</v>
      </c>
      <c r="B58" s="467" t="s">
        <v>344</v>
      </c>
      <c r="C58" s="468" t="s">
        <v>263</v>
      </c>
      <c r="D58" s="469"/>
      <c r="E58" s="468" t="s">
        <v>263</v>
      </c>
      <c r="F58" s="469"/>
      <c r="G58" s="468" t="s">
        <v>263</v>
      </c>
      <c r="H58" s="469"/>
    </row>
    <row r="59" spans="1:8" s="423" customFormat="1" ht="15.75">
      <c r="A59" s="466" t="s">
        <v>39</v>
      </c>
      <c r="B59" s="467" t="s">
        <v>345</v>
      </c>
      <c r="C59" s="468" t="s">
        <v>263</v>
      </c>
      <c r="D59" s="469"/>
      <c r="E59" s="468" t="s">
        <v>263</v>
      </c>
      <c r="F59" s="469"/>
      <c r="G59" s="468" t="s">
        <v>263</v>
      </c>
      <c r="H59" s="469"/>
    </row>
    <row r="60" spans="1:8" s="421" customFormat="1" ht="31.5">
      <c r="A60" s="462">
        <v>7</v>
      </c>
      <c r="B60" s="463" t="s">
        <v>346</v>
      </c>
      <c r="C60" s="464" t="s">
        <v>263</v>
      </c>
      <c r="D60" s="465"/>
      <c r="E60" s="464" t="s">
        <v>263</v>
      </c>
      <c r="F60" s="465"/>
      <c r="G60" s="464" t="s">
        <v>263</v>
      </c>
      <c r="H60" s="465"/>
    </row>
    <row r="61" spans="1:8" s="423" customFormat="1" ht="31.5">
      <c r="A61" s="466" t="s">
        <v>78</v>
      </c>
      <c r="B61" s="467" t="s">
        <v>347</v>
      </c>
      <c r="C61" s="468" t="s">
        <v>263</v>
      </c>
      <c r="D61" s="469"/>
      <c r="E61" s="468" t="s">
        <v>263</v>
      </c>
      <c r="F61" s="469"/>
      <c r="G61" s="468" t="s">
        <v>263</v>
      </c>
      <c r="H61" s="469"/>
    </row>
    <row r="62" spans="1:8" s="423" customFormat="1" ht="31.5">
      <c r="A62" s="466" t="s">
        <v>79</v>
      </c>
      <c r="B62" s="467" t="s">
        <v>348</v>
      </c>
      <c r="C62" s="468" t="s">
        <v>263</v>
      </c>
      <c r="D62" s="469"/>
      <c r="E62" s="468" t="s">
        <v>263</v>
      </c>
      <c r="F62" s="469"/>
      <c r="G62" s="468" t="s">
        <v>263</v>
      </c>
      <c r="H62" s="469"/>
    </row>
    <row r="63" spans="1:8" s="423" customFormat="1" ht="31.5">
      <c r="A63" s="466" t="s">
        <v>25</v>
      </c>
      <c r="B63" s="467" t="s">
        <v>349</v>
      </c>
      <c r="C63" s="468" t="s">
        <v>263</v>
      </c>
      <c r="D63" s="469"/>
      <c r="E63" s="468" t="s">
        <v>263</v>
      </c>
      <c r="F63" s="469"/>
      <c r="G63" s="468" t="s">
        <v>263</v>
      </c>
      <c r="H63" s="469"/>
    </row>
    <row r="64" spans="1:8" s="423" customFormat="1" ht="15.75">
      <c r="A64" s="466" t="s">
        <v>39</v>
      </c>
      <c r="B64" s="467" t="s">
        <v>573</v>
      </c>
      <c r="C64" s="468" t="s">
        <v>263</v>
      </c>
      <c r="D64" s="469"/>
      <c r="E64" s="468" t="s">
        <v>263</v>
      </c>
      <c r="F64" s="469"/>
      <c r="G64" s="468" t="s">
        <v>263</v>
      </c>
      <c r="H64" s="469"/>
    </row>
    <row r="65" spans="1:8" s="421" customFormat="1" ht="31.5">
      <c r="A65" s="462">
        <v>8</v>
      </c>
      <c r="B65" s="463" t="s">
        <v>350</v>
      </c>
      <c r="C65" s="464" t="s">
        <v>263</v>
      </c>
      <c r="D65" s="465"/>
      <c r="E65" s="464" t="s">
        <v>263</v>
      </c>
      <c r="F65" s="465"/>
      <c r="G65" s="464" t="s">
        <v>263</v>
      </c>
      <c r="H65" s="465"/>
    </row>
    <row r="66" spans="1:8" ht="15.75">
      <c r="A66" s="473" t="s">
        <v>78</v>
      </c>
      <c r="B66" s="474" t="s">
        <v>351</v>
      </c>
      <c r="C66" s="475" t="s">
        <v>263</v>
      </c>
      <c r="D66" s="476"/>
      <c r="E66" s="475" t="s">
        <v>263</v>
      </c>
      <c r="F66" s="476"/>
      <c r="G66" s="475" t="s">
        <v>263</v>
      </c>
      <c r="H66" s="476"/>
    </row>
    <row r="67" spans="1:8" ht="15.75">
      <c r="A67" s="473" t="s">
        <v>79</v>
      </c>
      <c r="B67" s="474" t="s">
        <v>352</v>
      </c>
      <c r="C67" s="475" t="s">
        <v>263</v>
      </c>
      <c r="D67" s="476"/>
      <c r="E67" s="475" t="s">
        <v>263</v>
      </c>
      <c r="F67" s="476"/>
      <c r="G67" s="475" t="s">
        <v>263</v>
      </c>
      <c r="H67" s="476"/>
    </row>
    <row r="68" spans="1:8" ht="30">
      <c r="A68" s="473" t="s">
        <v>25</v>
      </c>
      <c r="B68" s="474" t="s">
        <v>353</v>
      </c>
      <c r="C68" s="475" t="s">
        <v>263</v>
      </c>
      <c r="D68" s="476"/>
      <c r="E68" s="475" t="s">
        <v>263</v>
      </c>
      <c r="F68" s="476"/>
      <c r="G68" s="475" t="s">
        <v>263</v>
      </c>
      <c r="H68" s="476"/>
    </row>
    <row r="69" spans="1:8" ht="30" hidden="1">
      <c r="A69" s="473" t="s">
        <v>39</v>
      </c>
      <c r="B69" s="474" t="s">
        <v>354</v>
      </c>
      <c r="C69" s="475" t="s">
        <v>263</v>
      </c>
      <c r="D69" s="476"/>
      <c r="E69" s="475" t="s">
        <v>263</v>
      </c>
      <c r="F69" s="476"/>
      <c r="G69" s="475" t="s">
        <v>263</v>
      </c>
      <c r="H69" s="476"/>
    </row>
    <row r="70" spans="1:8" s="421" customFormat="1" ht="15.75">
      <c r="A70" s="462">
        <v>9</v>
      </c>
      <c r="B70" s="463" t="s">
        <v>355</v>
      </c>
      <c r="C70" s="464" t="s">
        <v>263</v>
      </c>
      <c r="D70" s="465"/>
      <c r="E70" s="464" t="s">
        <v>263</v>
      </c>
      <c r="F70" s="465"/>
      <c r="G70" s="464" t="s">
        <v>263</v>
      </c>
      <c r="H70" s="465"/>
    </row>
    <row r="71" spans="1:8" ht="15.75">
      <c r="A71" s="473" t="s">
        <v>78</v>
      </c>
      <c r="B71" s="474" t="s">
        <v>356</v>
      </c>
      <c r="C71" s="475" t="s">
        <v>263</v>
      </c>
      <c r="D71" s="476"/>
      <c r="E71" s="475" t="s">
        <v>263</v>
      </c>
      <c r="F71" s="476"/>
      <c r="G71" s="475" t="s">
        <v>263</v>
      </c>
      <c r="H71" s="476"/>
    </row>
    <row r="72" spans="1:8" ht="15.75">
      <c r="A72" s="473" t="s">
        <v>79</v>
      </c>
      <c r="B72" s="474" t="s">
        <v>357</v>
      </c>
      <c r="C72" s="475" t="s">
        <v>263</v>
      </c>
      <c r="D72" s="476"/>
      <c r="E72" s="475" t="s">
        <v>263</v>
      </c>
      <c r="F72" s="476"/>
      <c r="G72" s="475" t="s">
        <v>263</v>
      </c>
      <c r="H72" s="476"/>
    </row>
    <row r="73" spans="1:8" s="421" customFormat="1" ht="15.75">
      <c r="A73" s="462">
        <v>10</v>
      </c>
      <c r="B73" s="463" t="s">
        <v>358</v>
      </c>
      <c r="C73" s="464" t="s">
        <v>263</v>
      </c>
      <c r="D73" s="465"/>
      <c r="E73" s="464" t="s">
        <v>263</v>
      </c>
      <c r="F73" s="465"/>
      <c r="G73" s="464" t="s">
        <v>263</v>
      </c>
      <c r="H73" s="465"/>
    </row>
    <row r="74" spans="1:8" ht="15.75">
      <c r="A74" s="473" t="s">
        <v>78</v>
      </c>
      <c r="B74" s="474" t="s">
        <v>359</v>
      </c>
      <c r="C74" s="475" t="s">
        <v>263</v>
      </c>
      <c r="D74" s="476"/>
      <c r="E74" s="475" t="s">
        <v>263</v>
      </c>
      <c r="F74" s="476"/>
      <c r="G74" s="475" t="s">
        <v>263</v>
      </c>
      <c r="H74" s="476"/>
    </row>
    <row r="75" spans="1:8" ht="15.75">
      <c r="A75" s="473" t="s">
        <v>79</v>
      </c>
      <c r="B75" s="474" t="s">
        <v>360</v>
      </c>
      <c r="C75" s="475" t="s">
        <v>263</v>
      </c>
      <c r="D75" s="476"/>
      <c r="E75" s="475" t="s">
        <v>263</v>
      </c>
      <c r="F75" s="476"/>
      <c r="G75" s="475" t="s">
        <v>263</v>
      </c>
      <c r="H75" s="476"/>
    </row>
    <row r="76" spans="1:8" ht="15.75">
      <c r="A76" s="473">
        <v>11</v>
      </c>
      <c r="B76" s="474" t="s">
        <v>361</v>
      </c>
      <c r="C76" s="475" t="s">
        <v>263</v>
      </c>
      <c r="D76" s="476"/>
      <c r="E76" s="475" t="s">
        <v>263</v>
      </c>
      <c r="F76" s="476"/>
      <c r="G76" s="475" t="s">
        <v>263</v>
      </c>
      <c r="H76" s="476"/>
    </row>
    <row r="77" spans="1:8" ht="15.75">
      <c r="A77" s="473">
        <v>12</v>
      </c>
      <c r="B77" s="474" t="s">
        <v>362</v>
      </c>
      <c r="C77" s="475" t="s">
        <v>263</v>
      </c>
      <c r="D77" s="476"/>
      <c r="E77" s="475" t="s">
        <v>263</v>
      </c>
      <c r="F77" s="476"/>
      <c r="G77" s="475" t="s">
        <v>263</v>
      </c>
      <c r="H77" s="476"/>
    </row>
    <row r="78" spans="1:8" ht="15.75">
      <c r="A78" s="473">
        <v>13</v>
      </c>
      <c r="B78" s="474" t="s">
        <v>363</v>
      </c>
      <c r="C78" s="475" t="s">
        <v>263</v>
      </c>
      <c r="D78" s="476"/>
      <c r="E78" s="475" t="s">
        <v>263</v>
      </c>
      <c r="F78" s="476"/>
      <c r="G78" s="475" t="s">
        <v>263</v>
      </c>
      <c r="H78" s="476"/>
    </row>
    <row r="79" spans="1:8" ht="16.5" customHeight="1">
      <c r="A79" s="473">
        <v>14</v>
      </c>
      <c r="B79" s="474" t="s">
        <v>364</v>
      </c>
      <c r="C79" s="475" t="s">
        <v>263</v>
      </c>
      <c r="D79" s="476"/>
      <c r="E79" s="475" t="s">
        <v>263</v>
      </c>
      <c r="F79" s="476"/>
      <c r="G79" s="475" t="s">
        <v>263</v>
      </c>
      <c r="H79" s="476"/>
    </row>
    <row r="80" spans="1:8" ht="15.75">
      <c r="A80" s="473">
        <v>15</v>
      </c>
      <c r="B80" s="474" t="s">
        <v>365</v>
      </c>
      <c r="C80" s="475" t="s">
        <v>263</v>
      </c>
      <c r="D80" s="476"/>
      <c r="E80" s="475" t="s">
        <v>263</v>
      </c>
      <c r="F80" s="476"/>
      <c r="G80" s="475" t="s">
        <v>263</v>
      </c>
      <c r="H80" s="476"/>
    </row>
    <row r="81" spans="1:8" ht="15.75">
      <c r="A81" s="473">
        <v>16</v>
      </c>
      <c r="B81" s="474" t="s">
        <v>366</v>
      </c>
      <c r="C81" s="475" t="s">
        <v>263</v>
      </c>
      <c r="D81" s="476"/>
      <c r="E81" s="475" t="s">
        <v>263</v>
      </c>
      <c r="F81" s="476"/>
      <c r="G81" s="475" t="s">
        <v>263</v>
      </c>
      <c r="H81" s="476"/>
    </row>
    <row r="82" spans="1:8" ht="15.75">
      <c r="A82" s="473">
        <v>17</v>
      </c>
      <c r="B82" s="474" t="s">
        <v>367</v>
      </c>
      <c r="C82" s="475" t="s">
        <v>263</v>
      </c>
      <c r="D82" s="476"/>
      <c r="E82" s="475" t="s">
        <v>263</v>
      </c>
      <c r="F82" s="476"/>
      <c r="G82" s="475" t="s">
        <v>263</v>
      </c>
      <c r="H82" s="476"/>
    </row>
    <row r="83" spans="1:8" ht="15.75">
      <c r="A83" s="473">
        <v>18</v>
      </c>
      <c r="B83" s="474" t="s">
        <v>368</v>
      </c>
      <c r="C83" s="475" t="s">
        <v>263</v>
      </c>
      <c r="D83" s="476"/>
      <c r="E83" s="475" t="s">
        <v>263</v>
      </c>
      <c r="F83" s="476"/>
      <c r="G83" s="475" t="s">
        <v>263</v>
      </c>
      <c r="H83" s="476"/>
    </row>
    <row r="84" spans="1:8" ht="30">
      <c r="A84" s="473">
        <v>19</v>
      </c>
      <c r="B84" s="474" t="s">
        <v>369</v>
      </c>
      <c r="C84" s="475" t="s">
        <v>263</v>
      </c>
      <c r="D84" s="476"/>
      <c r="E84" s="475" t="s">
        <v>263</v>
      </c>
      <c r="F84" s="476"/>
      <c r="G84" s="475" t="s">
        <v>263</v>
      </c>
      <c r="H84" s="476"/>
    </row>
    <row r="85" spans="1:8" ht="30">
      <c r="A85" s="473">
        <v>20</v>
      </c>
      <c r="B85" s="474" t="s">
        <v>370</v>
      </c>
      <c r="C85" s="475" t="s">
        <v>263</v>
      </c>
      <c r="D85" s="476"/>
      <c r="E85" s="475" t="s">
        <v>263</v>
      </c>
      <c r="F85" s="476"/>
      <c r="G85" s="475" t="s">
        <v>263</v>
      </c>
      <c r="H85" s="476"/>
    </row>
    <row r="86" spans="1:8" ht="15" customHeight="1">
      <c r="A86" s="473">
        <v>21</v>
      </c>
      <c r="B86" s="474" t="s">
        <v>371</v>
      </c>
      <c r="C86" s="475" t="s">
        <v>263</v>
      </c>
      <c r="D86" s="476"/>
      <c r="E86" s="475" t="s">
        <v>263</v>
      </c>
      <c r="F86" s="476"/>
      <c r="G86" s="475" t="s">
        <v>263</v>
      </c>
      <c r="H86" s="476"/>
    </row>
    <row r="87" spans="1:8" ht="15.75">
      <c r="A87" s="473">
        <v>22</v>
      </c>
      <c r="B87" s="474" t="s">
        <v>372</v>
      </c>
      <c r="C87" s="475" t="s">
        <v>263</v>
      </c>
      <c r="D87" s="476"/>
      <c r="E87" s="475" t="s">
        <v>263</v>
      </c>
      <c r="F87" s="476"/>
      <c r="G87" s="475" t="s">
        <v>263</v>
      </c>
      <c r="H87" s="476"/>
    </row>
    <row r="88" spans="1:8" ht="15.75">
      <c r="A88" s="473">
        <v>23</v>
      </c>
      <c r="B88" s="474" t="s">
        <v>373</v>
      </c>
      <c r="C88" s="475" t="s">
        <v>263</v>
      </c>
      <c r="D88" s="476"/>
      <c r="E88" s="475" t="s">
        <v>263</v>
      </c>
      <c r="F88" s="476"/>
      <c r="G88" s="475" t="s">
        <v>263</v>
      </c>
      <c r="H88" s="476"/>
    </row>
    <row r="89" spans="1:8" ht="15.75">
      <c r="A89" s="473">
        <v>24</v>
      </c>
      <c r="B89" s="474" t="s">
        <v>374</v>
      </c>
      <c r="C89" s="475" t="s">
        <v>263</v>
      </c>
      <c r="D89" s="476"/>
      <c r="E89" s="475" t="s">
        <v>263</v>
      </c>
      <c r="F89" s="476"/>
      <c r="G89" s="475" t="s">
        <v>263</v>
      </c>
      <c r="H89" s="476"/>
    </row>
    <row r="90" spans="1:8" ht="15.75">
      <c r="A90" s="473">
        <v>25</v>
      </c>
      <c r="B90" s="474" t="s">
        <v>375</v>
      </c>
      <c r="C90" s="475" t="s">
        <v>263</v>
      </c>
      <c r="D90" s="476"/>
      <c r="E90" s="475" t="s">
        <v>263</v>
      </c>
      <c r="F90" s="476"/>
      <c r="G90" s="475" t="s">
        <v>263</v>
      </c>
      <c r="H90" s="476"/>
    </row>
    <row r="91" spans="1:8" ht="15.75">
      <c r="A91" s="473">
        <v>26</v>
      </c>
      <c r="B91" s="474" t="s">
        <v>376</v>
      </c>
      <c r="C91" s="475" t="s">
        <v>263</v>
      </c>
      <c r="D91" s="476"/>
      <c r="E91" s="475" t="s">
        <v>263</v>
      </c>
      <c r="F91" s="476"/>
      <c r="G91" s="475" t="s">
        <v>263</v>
      </c>
      <c r="H91" s="476"/>
    </row>
    <row r="92" spans="1:8" ht="15.75">
      <c r="A92" s="473">
        <v>27</v>
      </c>
      <c r="B92" s="474" t="s">
        <v>377</v>
      </c>
      <c r="C92" s="475" t="s">
        <v>263</v>
      </c>
      <c r="D92" s="476"/>
      <c r="E92" s="475" t="s">
        <v>263</v>
      </c>
      <c r="F92" s="476"/>
      <c r="G92" s="475" t="s">
        <v>263</v>
      </c>
      <c r="H92" s="476"/>
    </row>
    <row r="93" spans="1:8" ht="15.75">
      <c r="A93" s="473">
        <v>28</v>
      </c>
      <c r="B93" s="477" t="s">
        <v>378</v>
      </c>
      <c r="C93" s="475" t="s">
        <v>263</v>
      </c>
      <c r="D93" s="476"/>
      <c r="E93" s="475" t="s">
        <v>263</v>
      </c>
      <c r="F93" s="476"/>
      <c r="G93" s="475" t="s">
        <v>263</v>
      </c>
      <c r="H93" s="476"/>
    </row>
    <row r="94" spans="1:8" ht="30">
      <c r="A94" s="473">
        <v>29</v>
      </c>
      <c r="B94" s="474" t="s">
        <v>379</v>
      </c>
      <c r="C94" s="475" t="s">
        <v>263</v>
      </c>
      <c r="D94" s="476"/>
      <c r="E94" s="475" t="s">
        <v>263</v>
      </c>
      <c r="F94" s="476"/>
      <c r="G94" s="475" t="s">
        <v>263</v>
      </c>
      <c r="H94" s="476"/>
    </row>
    <row r="95" spans="1:8" ht="15.75">
      <c r="A95" s="473">
        <v>30</v>
      </c>
      <c r="B95" s="477" t="s">
        <v>380</v>
      </c>
      <c r="C95" s="475" t="s">
        <v>263</v>
      </c>
      <c r="D95" s="476"/>
      <c r="E95" s="475" t="s">
        <v>263</v>
      </c>
      <c r="F95" s="476"/>
      <c r="G95" s="475" t="s">
        <v>263</v>
      </c>
      <c r="H95" s="476"/>
    </row>
    <row r="96" spans="1:8" ht="15.75" customHeight="1" hidden="1">
      <c r="A96" s="473">
        <v>31</v>
      </c>
      <c r="B96" s="474" t="s">
        <v>381</v>
      </c>
      <c r="C96" s="475" t="s">
        <v>263</v>
      </c>
      <c r="D96" s="476"/>
      <c r="E96" s="475" t="s">
        <v>263</v>
      </c>
      <c r="F96" s="476"/>
      <c r="G96" s="475" t="s">
        <v>263</v>
      </c>
      <c r="H96" s="476"/>
    </row>
    <row r="97" spans="1:8" ht="30.75">
      <c r="A97" s="473">
        <v>31</v>
      </c>
      <c r="B97" s="478" t="s">
        <v>382</v>
      </c>
      <c r="C97" s="475" t="s">
        <v>263</v>
      </c>
      <c r="D97" s="476"/>
      <c r="E97" s="475" t="s">
        <v>263</v>
      </c>
      <c r="F97" s="476"/>
      <c r="G97" s="475" t="s">
        <v>263</v>
      </c>
      <c r="H97" s="476"/>
    </row>
    <row r="98" spans="1:8" ht="15.75" customHeight="1" hidden="1">
      <c r="A98" s="473">
        <v>36</v>
      </c>
      <c r="B98" s="476" t="s">
        <v>428</v>
      </c>
      <c r="C98" s="475" t="s">
        <v>263</v>
      </c>
      <c r="D98" s="476"/>
      <c r="E98" s="475" t="s">
        <v>263</v>
      </c>
      <c r="F98" s="476"/>
      <c r="G98" s="475" t="s">
        <v>263</v>
      </c>
      <c r="H98" s="476"/>
    </row>
  </sheetData>
  <sheetProtection/>
  <mergeCells count="9">
    <mergeCell ref="E8:F8"/>
    <mergeCell ref="G8:H8"/>
    <mergeCell ref="A3:H3"/>
    <mergeCell ref="A4:H4"/>
    <mergeCell ref="A5:H5"/>
    <mergeCell ref="A7:A9"/>
    <mergeCell ref="B7:B9"/>
    <mergeCell ref="C7:H7"/>
    <mergeCell ref="C8:D8"/>
  </mergeCells>
  <printOptions/>
  <pageMargins left="0.47" right="0.34" top="0.89" bottom="0.7" header="0.3" footer="0.49"/>
  <pageSetup horizontalDpi="600" verticalDpi="600" orientation="portrait" paperSize="9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160"/>
  <sheetViews>
    <sheetView showZeros="0" tabSelected="1" zoomScale="90" zoomScaleNormal="90" zoomScalePageLayoutView="0" workbookViewId="0" topLeftCell="A56">
      <selection activeCell="D67" sqref="D67"/>
    </sheetView>
  </sheetViews>
  <sheetFormatPr defaultColWidth="9.00390625" defaultRowHeight="12.75"/>
  <cols>
    <col min="1" max="1" width="7.00390625" style="604" customWidth="1"/>
    <col min="2" max="2" width="47.140625" style="604" customWidth="1"/>
    <col min="3" max="3" width="13.7109375" style="604" customWidth="1"/>
    <col min="4" max="5" width="12.57421875" style="604" customWidth="1"/>
    <col min="6" max="6" width="12.28125" style="686" customWidth="1"/>
    <col min="7" max="16384" width="9.00390625" style="604" customWidth="1"/>
  </cols>
  <sheetData>
    <row r="1" spans="1:8" ht="30.75" customHeight="1">
      <c r="A1" s="702" t="s">
        <v>567</v>
      </c>
      <c r="B1" s="702"/>
      <c r="C1" s="702"/>
      <c r="D1" s="702"/>
      <c r="E1" s="702"/>
      <c r="F1" s="702"/>
      <c r="G1" s="603"/>
      <c r="H1" s="603"/>
    </row>
    <row r="2" spans="1:8" ht="32.25" customHeight="1">
      <c r="A2" s="703" t="s">
        <v>568</v>
      </c>
      <c r="B2" s="704"/>
      <c r="C2" s="705"/>
      <c r="D2" s="705"/>
      <c r="E2" s="705"/>
      <c r="F2" s="705"/>
      <c r="G2" s="603"/>
      <c r="H2" s="603"/>
    </row>
    <row r="3" spans="1:8" ht="15.75">
      <c r="A3" s="706" t="s">
        <v>569</v>
      </c>
      <c r="B3" s="706"/>
      <c r="C3" s="706"/>
      <c r="D3" s="706"/>
      <c r="E3" s="706"/>
      <c r="F3" s="706"/>
      <c r="G3" s="603"/>
      <c r="H3" s="603"/>
    </row>
    <row r="4" spans="1:8" ht="87.75" customHeight="1" hidden="1">
      <c r="A4" s="707" t="s">
        <v>570</v>
      </c>
      <c r="B4" s="708"/>
      <c r="C4" s="708"/>
      <c r="D4" s="708"/>
      <c r="E4" s="708"/>
      <c r="F4" s="708"/>
      <c r="G4" s="605"/>
      <c r="H4" s="603"/>
    </row>
    <row r="5" spans="1:8" ht="33.75" customHeight="1">
      <c r="A5" s="710" t="s">
        <v>566</v>
      </c>
      <c r="B5" s="710"/>
      <c r="C5" s="710"/>
      <c r="D5" s="710"/>
      <c r="E5" s="710"/>
      <c r="F5" s="710"/>
      <c r="G5" s="605"/>
      <c r="H5" s="603"/>
    </row>
    <row r="6" spans="1:8" ht="15.75">
      <c r="A6" s="606"/>
      <c r="B6" s="606"/>
      <c r="C6" s="606"/>
      <c r="D6" s="606"/>
      <c r="E6" s="709" t="s">
        <v>555</v>
      </c>
      <c r="F6" s="709"/>
      <c r="G6" s="606"/>
      <c r="H6" s="603"/>
    </row>
    <row r="7" spans="1:8" ht="94.5">
      <c r="A7" s="607" t="s">
        <v>498</v>
      </c>
      <c r="B7" s="608" t="s">
        <v>112</v>
      </c>
      <c r="C7" s="607" t="s">
        <v>556</v>
      </c>
      <c r="D7" s="607" t="s">
        <v>575</v>
      </c>
      <c r="E7" s="607" t="s">
        <v>557</v>
      </c>
      <c r="F7" s="683" t="s">
        <v>576</v>
      </c>
      <c r="G7" s="606"/>
      <c r="H7" s="606"/>
    </row>
    <row r="8" spans="1:8" ht="15.75">
      <c r="A8" s="609">
        <v>1</v>
      </c>
      <c r="B8" s="609">
        <v>2</v>
      </c>
      <c r="C8" s="609">
        <v>3</v>
      </c>
      <c r="D8" s="609">
        <v>4</v>
      </c>
      <c r="E8" s="609">
        <v>5</v>
      </c>
      <c r="F8" s="687">
        <v>6</v>
      </c>
      <c r="G8" s="603"/>
      <c r="H8" s="603"/>
    </row>
    <row r="9" spans="1:8" s="613" customFormat="1" ht="15.75">
      <c r="A9" s="610" t="s">
        <v>34</v>
      </c>
      <c r="B9" s="611" t="s">
        <v>219</v>
      </c>
      <c r="C9" s="584"/>
      <c r="D9" s="584"/>
      <c r="E9" s="584"/>
      <c r="F9" s="614"/>
      <c r="G9" s="612"/>
      <c r="H9" s="612"/>
    </row>
    <row r="10" spans="1:8" s="613" customFormat="1" ht="15.75">
      <c r="A10" s="610" t="s">
        <v>52</v>
      </c>
      <c r="B10" s="611" t="s">
        <v>501</v>
      </c>
      <c r="C10" s="584">
        <f>'B02'!C10</f>
        <v>384229</v>
      </c>
      <c r="D10" s="590">
        <f>'Bieu so 3'!F15</f>
        <v>80720</v>
      </c>
      <c r="E10" s="680">
        <f>D10/C10</f>
        <v>0.21008304943145883</v>
      </c>
      <c r="F10" s="680">
        <f>D10/77077</f>
        <v>1.0472644238878006</v>
      </c>
      <c r="G10" s="612"/>
      <c r="H10" s="612"/>
    </row>
    <row r="11" spans="1:8" ht="15.75">
      <c r="A11" s="615">
        <v>1</v>
      </c>
      <c r="B11" s="616" t="s">
        <v>502</v>
      </c>
      <c r="C11" s="594">
        <f>'B02'!C11</f>
        <v>24510</v>
      </c>
      <c r="D11" s="589">
        <f>'Bieu so 3'!F17</f>
        <v>2842</v>
      </c>
      <c r="E11" s="679">
        <f aca="true" t="shared" si="0" ref="E11:E74">D11/C11</f>
        <v>0.11595267237862097</v>
      </c>
      <c r="F11" s="679"/>
      <c r="G11" s="603"/>
      <c r="H11" s="603"/>
    </row>
    <row r="12" spans="1:8" ht="15.75" hidden="1">
      <c r="A12" s="615"/>
      <c r="B12" s="616" t="s">
        <v>503</v>
      </c>
      <c r="C12" s="594">
        <f>'B02'!C12</f>
        <v>0</v>
      </c>
      <c r="D12" s="589"/>
      <c r="E12" s="680"/>
      <c r="F12" s="679"/>
      <c r="G12" s="603"/>
      <c r="H12" s="603"/>
    </row>
    <row r="13" spans="1:8" ht="15.75" hidden="1">
      <c r="A13" s="615"/>
      <c r="B13" s="616" t="s">
        <v>503</v>
      </c>
      <c r="C13" s="594">
        <f>'B02'!C13</f>
        <v>0</v>
      </c>
      <c r="D13" s="589"/>
      <c r="E13" s="680"/>
      <c r="F13" s="679"/>
      <c r="G13" s="603"/>
      <c r="H13" s="603"/>
    </row>
    <row r="14" spans="1:8" ht="15.75">
      <c r="A14" s="615">
        <v>2</v>
      </c>
      <c r="B14" s="616" t="s">
        <v>504</v>
      </c>
      <c r="C14" s="594">
        <f>'B02'!C14</f>
        <v>359719</v>
      </c>
      <c r="D14" s="589">
        <f>'Bieu so 3'!F16</f>
        <v>77878</v>
      </c>
      <c r="E14" s="679">
        <f t="shared" si="0"/>
        <v>0.21649676553087271</v>
      </c>
      <c r="F14" s="679"/>
      <c r="G14" s="603"/>
      <c r="H14" s="603"/>
    </row>
    <row r="15" spans="1:8" ht="15.75" hidden="1">
      <c r="A15" s="615"/>
      <c r="B15" s="616" t="s">
        <v>505</v>
      </c>
      <c r="C15" s="594">
        <f>'B02'!C15</f>
        <v>0</v>
      </c>
      <c r="D15" s="589"/>
      <c r="E15" s="680"/>
      <c r="F15" s="679"/>
      <c r="G15" s="603"/>
      <c r="H15" s="603"/>
    </row>
    <row r="16" spans="1:8" ht="15.75" hidden="1">
      <c r="A16" s="615"/>
      <c r="B16" s="616" t="s">
        <v>505</v>
      </c>
      <c r="C16" s="594">
        <f>'B02'!C16</f>
        <v>0</v>
      </c>
      <c r="D16" s="589"/>
      <c r="E16" s="680"/>
      <c r="F16" s="679"/>
      <c r="G16" s="603"/>
      <c r="H16" s="603"/>
    </row>
    <row r="17" spans="1:8" s="613" customFormat="1" ht="15.75">
      <c r="A17" s="610" t="s">
        <v>66</v>
      </c>
      <c r="B17" s="611" t="s">
        <v>222</v>
      </c>
      <c r="C17" s="584">
        <f>'B02'!C17</f>
        <v>170234</v>
      </c>
      <c r="D17" s="590">
        <f>'Bieu so 3'!F18</f>
        <v>19278</v>
      </c>
      <c r="E17" s="680">
        <f t="shared" si="0"/>
        <v>0.11324412279568123</v>
      </c>
      <c r="F17" s="680">
        <f>D17/21261</f>
        <v>0.9067306335543954</v>
      </c>
      <c r="G17" s="612"/>
      <c r="H17" s="612"/>
    </row>
    <row r="18" spans="1:8" s="613" customFormat="1" ht="15.75">
      <c r="A18" s="610">
        <v>1</v>
      </c>
      <c r="B18" s="611" t="s">
        <v>225</v>
      </c>
      <c r="C18" s="584">
        <f>'B02'!C18</f>
        <v>145449</v>
      </c>
      <c r="D18" s="590">
        <f>'Bieu so 3'!F21</f>
        <v>14071</v>
      </c>
      <c r="E18" s="680">
        <f t="shared" si="0"/>
        <v>0.09674181328163137</v>
      </c>
      <c r="F18" s="680">
        <f>D18/21869</f>
        <v>0.6434221958022772</v>
      </c>
      <c r="G18" s="612"/>
      <c r="H18" s="612"/>
    </row>
    <row r="19" spans="1:8" ht="15.75">
      <c r="A19" s="615" t="s">
        <v>57</v>
      </c>
      <c r="B19" s="616" t="s">
        <v>506</v>
      </c>
      <c r="C19" s="594">
        <f>'B02'!C19</f>
        <v>0</v>
      </c>
      <c r="D19" s="589"/>
      <c r="E19" s="680"/>
      <c r="F19" s="679"/>
      <c r="G19" s="603"/>
      <c r="H19" s="603"/>
    </row>
    <row r="20" spans="1:8" ht="15.75">
      <c r="A20" s="615" t="s">
        <v>58</v>
      </c>
      <c r="B20" s="616" t="s">
        <v>507</v>
      </c>
      <c r="C20" s="594">
        <f>'B02'!C20</f>
        <v>145449</v>
      </c>
      <c r="D20" s="589">
        <f>D18</f>
        <v>14071</v>
      </c>
      <c r="E20" s="679">
        <f t="shared" si="0"/>
        <v>0.09674181328163137</v>
      </c>
      <c r="F20" s="679">
        <f>D20/21869</f>
        <v>0.6434221958022772</v>
      </c>
      <c r="G20" s="603"/>
      <c r="H20" s="603"/>
    </row>
    <row r="21" spans="1:8" s="613" customFormat="1" ht="15.75">
      <c r="A21" s="617">
        <v>2</v>
      </c>
      <c r="B21" s="611" t="s">
        <v>508</v>
      </c>
      <c r="C21" s="584">
        <f>'B02'!C21</f>
        <v>24785</v>
      </c>
      <c r="D21" s="590">
        <f>'Bieu so 3'!F20</f>
        <v>5207</v>
      </c>
      <c r="E21" s="680">
        <f t="shared" si="0"/>
        <v>0.21008674601573532</v>
      </c>
      <c r="F21" s="680">
        <f>D21/5392</f>
        <v>0.9656899109792285</v>
      </c>
      <c r="G21" s="612"/>
      <c r="H21" s="612"/>
    </row>
    <row r="22" spans="1:8" ht="15.75">
      <c r="A22" s="618" t="s">
        <v>75</v>
      </c>
      <c r="B22" s="616" t="s">
        <v>20</v>
      </c>
      <c r="C22" s="594">
        <f>'B02'!C22</f>
        <v>0</v>
      </c>
      <c r="D22" s="589"/>
      <c r="E22" s="680"/>
      <c r="F22" s="679"/>
      <c r="G22" s="603"/>
      <c r="H22" s="603"/>
    </row>
    <row r="23" spans="1:8" ht="15.75" hidden="1">
      <c r="A23" s="619"/>
      <c r="B23" s="620" t="s">
        <v>509</v>
      </c>
      <c r="C23" s="594">
        <f>'B02'!C23</f>
        <v>0</v>
      </c>
      <c r="D23" s="589"/>
      <c r="E23" s="680"/>
      <c r="F23" s="679"/>
      <c r="G23" s="603"/>
      <c r="H23" s="603"/>
    </row>
    <row r="24" spans="1:8" ht="15.75" hidden="1">
      <c r="A24" s="619"/>
      <c r="B24" s="620" t="s">
        <v>510</v>
      </c>
      <c r="C24" s="594">
        <f>'B02'!C24</f>
        <v>0</v>
      </c>
      <c r="D24" s="589"/>
      <c r="E24" s="680"/>
      <c r="F24" s="679"/>
      <c r="G24" s="603"/>
      <c r="H24" s="603"/>
    </row>
    <row r="25" spans="1:8" ht="15.75" hidden="1">
      <c r="A25" s="619"/>
      <c r="B25" s="620" t="s">
        <v>511</v>
      </c>
      <c r="C25" s="594">
        <f>'B02'!C25</f>
        <v>0</v>
      </c>
      <c r="D25" s="589"/>
      <c r="E25" s="680"/>
      <c r="F25" s="679"/>
      <c r="G25" s="603"/>
      <c r="H25" s="603"/>
    </row>
    <row r="26" spans="1:8" ht="15.75">
      <c r="A26" s="618" t="s">
        <v>14</v>
      </c>
      <c r="B26" s="616" t="s">
        <v>512</v>
      </c>
      <c r="C26" s="594">
        <f>'B02'!C26</f>
        <v>0</v>
      </c>
      <c r="D26" s="589"/>
      <c r="E26" s="680"/>
      <c r="F26" s="679"/>
      <c r="G26" s="603"/>
      <c r="H26" s="603"/>
    </row>
    <row r="27" spans="1:8" ht="15.75">
      <c r="A27" s="618" t="s">
        <v>513</v>
      </c>
      <c r="B27" s="616" t="s">
        <v>514</v>
      </c>
      <c r="C27" s="594">
        <f>'B02'!C27</f>
        <v>24785</v>
      </c>
      <c r="D27" s="589">
        <f>D21</f>
        <v>5207</v>
      </c>
      <c r="E27" s="679">
        <f t="shared" si="0"/>
        <v>0.21008674601573532</v>
      </c>
      <c r="F27" s="679">
        <f>D27/5392</f>
        <v>0.9656899109792285</v>
      </c>
      <c r="G27" s="603"/>
      <c r="H27" s="603"/>
    </row>
    <row r="28" spans="1:8" ht="15.75" hidden="1">
      <c r="A28" s="610">
        <v>3</v>
      </c>
      <c r="B28" s="611" t="s">
        <v>515</v>
      </c>
      <c r="C28" s="594">
        <f>'B02'!C28</f>
        <v>0</v>
      </c>
      <c r="D28" s="589"/>
      <c r="E28" s="680" t="e">
        <f t="shared" si="0"/>
        <v>#DIV/0!</v>
      </c>
      <c r="F28" s="679"/>
      <c r="G28" s="603"/>
      <c r="H28" s="603"/>
    </row>
    <row r="29" spans="1:8" ht="15.75" hidden="1">
      <c r="A29" s="615" t="s">
        <v>80</v>
      </c>
      <c r="B29" s="616" t="s">
        <v>226</v>
      </c>
      <c r="C29" s="594">
        <f>'B02'!C29</f>
        <v>0</v>
      </c>
      <c r="D29" s="589"/>
      <c r="E29" s="680" t="e">
        <f t="shared" si="0"/>
        <v>#DIV/0!</v>
      </c>
      <c r="F29" s="679"/>
      <c r="G29" s="603"/>
      <c r="H29" s="603"/>
    </row>
    <row r="30" spans="1:8" ht="15.75" hidden="1">
      <c r="A30" s="615" t="s">
        <v>82</v>
      </c>
      <c r="B30" s="616" t="s">
        <v>514</v>
      </c>
      <c r="C30" s="594">
        <f>'B02'!C30</f>
        <v>0</v>
      </c>
      <c r="D30" s="589"/>
      <c r="E30" s="680" t="e">
        <f t="shared" si="0"/>
        <v>#DIV/0!</v>
      </c>
      <c r="F30" s="679"/>
      <c r="G30" s="603"/>
      <c r="H30" s="603"/>
    </row>
    <row r="31" spans="1:8" ht="15.75" hidden="1">
      <c r="A31" s="610">
        <v>4</v>
      </c>
      <c r="B31" s="611" t="s">
        <v>540</v>
      </c>
      <c r="C31" s="594">
        <f>'B02'!C31</f>
        <v>0</v>
      </c>
      <c r="D31" s="589"/>
      <c r="E31" s="680" t="e">
        <f t="shared" si="0"/>
        <v>#DIV/0!</v>
      </c>
      <c r="F31" s="679"/>
      <c r="G31" s="603"/>
      <c r="H31" s="603"/>
    </row>
    <row r="32" spans="1:8" ht="15.75" hidden="1">
      <c r="A32" s="615" t="s">
        <v>0</v>
      </c>
      <c r="B32" s="616" t="s">
        <v>226</v>
      </c>
      <c r="C32" s="594">
        <f>'B02'!C32</f>
        <v>0</v>
      </c>
      <c r="D32" s="589"/>
      <c r="E32" s="680" t="e">
        <f t="shared" si="0"/>
        <v>#DIV/0!</v>
      </c>
      <c r="F32" s="679"/>
      <c r="G32" s="603"/>
      <c r="H32" s="603"/>
    </row>
    <row r="33" spans="1:8" ht="15.75" hidden="1">
      <c r="A33" s="615" t="s">
        <v>1</v>
      </c>
      <c r="B33" s="616" t="s">
        <v>514</v>
      </c>
      <c r="C33" s="594">
        <f>'B02'!C33</f>
        <v>0</v>
      </c>
      <c r="D33" s="589"/>
      <c r="E33" s="680" t="e">
        <f t="shared" si="0"/>
        <v>#DIV/0!</v>
      </c>
      <c r="F33" s="679"/>
      <c r="G33" s="603"/>
      <c r="H33" s="603"/>
    </row>
    <row r="34" spans="1:8" ht="15.75" hidden="1">
      <c r="A34" s="610">
        <v>5</v>
      </c>
      <c r="B34" s="611" t="s">
        <v>518</v>
      </c>
      <c r="C34" s="594">
        <f>'B02'!C34</f>
        <v>0</v>
      </c>
      <c r="D34" s="589"/>
      <c r="E34" s="680" t="e">
        <f t="shared" si="0"/>
        <v>#DIV/0!</v>
      </c>
      <c r="F34" s="679"/>
      <c r="G34" s="603"/>
      <c r="H34" s="603"/>
    </row>
    <row r="35" spans="1:8" ht="15.75" hidden="1">
      <c r="A35" s="615" t="s">
        <v>519</v>
      </c>
      <c r="B35" s="616" t="s">
        <v>226</v>
      </c>
      <c r="C35" s="594">
        <f>'B02'!C35</f>
        <v>0</v>
      </c>
      <c r="D35" s="621"/>
      <c r="E35" s="680" t="e">
        <f t="shared" si="0"/>
        <v>#DIV/0!</v>
      </c>
      <c r="F35" s="679"/>
      <c r="G35" s="622"/>
      <c r="H35" s="603"/>
    </row>
    <row r="36" spans="1:8" ht="15.75" hidden="1">
      <c r="A36" s="615" t="s">
        <v>520</v>
      </c>
      <c r="B36" s="616" t="s">
        <v>514</v>
      </c>
      <c r="C36" s="594">
        <f>'B02'!C36</f>
        <v>0</v>
      </c>
      <c r="D36" s="621"/>
      <c r="E36" s="680" t="e">
        <f t="shared" si="0"/>
        <v>#DIV/0!</v>
      </c>
      <c r="F36" s="679"/>
      <c r="G36" s="623"/>
      <c r="H36" s="603"/>
    </row>
    <row r="37" spans="1:8" ht="15.75" hidden="1">
      <c r="A37" s="610">
        <v>6</v>
      </c>
      <c r="B37" s="611" t="s">
        <v>521</v>
      </c>
      <c r="C37" s="594">
        <f>'B02'!C37</f>
        <v>0</v>
      </c>
      <c r="D37" s="589"/>
      <c r="E37" s="680" t="e">
        <f t="shared" si="0"/>
        <v>#DIV/0!</v>
      </c>
      <c r="F37" s="679"/>
      <c r="G37" s="603"/>
      <c r="H37" s="603"/>
    </row>
    <row r="38" spans="1:8" ht="15.75" hidden="1">
      <c r="A38" s="615" t="s">
        <v>522</v>
      </c>
      <c r="B38" s="616" t="s">
        <v>226</v>
      </c>
      <c r="C38" s="594">
        <f>'B02'!C38</f>
        <v>0</v>
      </c>
      <c r="D38" s="589"/>
      <c r="E38" s="680" t="e">
        <f t="shared" si="0"/>
        <v>#DIV/0!</v>
      </c>
      <c r="F38" s="679"/>
      <c r="G38" s="603"/>
      <c r="H38" s="603"/>
    </row>
    <row r="39" spans="1:8" ht="18.75" hidden="1">
      <c r="A39" s="615" t="s">
        <v>523</v>
      </c>
      <c r="B39" s="616" t="s">
        <v>514</v>
      </c>
      <c r="C39" s="594">
        <f>'B02'!C39</f>
        <v>0</v>
      </c>
      <c r="D39" s="591"/>
      <c r="E39" s="680" t="e">
        <f t="shared" si="0"/>
        <v>#DIV/0!</v>
      </c>
      <c r="F39" s="688"/>
      <c r="G39" s="624"/>
      <c r="H39" s="624"/>
    </row>
    <row r="40" spans="1:8" ht="15.75" hidden="1">
      <c r="A40" s="610">
        <v>7</v>
      </c>
      <c r="B40" s="611" t="s">
        <v>233</v>
      </c>
      <c r="C40" s="594">
        <f>'B02'!C40</f>
        <v>0</v>
      </c>
      <c r="D40" s="621"/>
      <c r="E40" s="680" t="e">
        <f t="shared" si="0"/>
        <v>#DIV/0!</v>
      </c>
      <c r="F40" s="679"/>
      <c r="G40" s="624"/>
      <c r="H40" s="624"/>
    </row>
    <row r="41" spans="1:8" ht="15.75" hidden="1">
      <c r="A41" s="615" t="s">
        <v>524</v>
      </c>
      <c r="B41" s="616" t="s">
        <v>517</v>
      </c>
      <c r="C41" s="594">
        <f>'B02'!C41</f>
        <v>0</v>
      </c>
      <c r="D41" s="621"/>
      <c r="E41" s="680" t="e">
        <f t="shared" si="0"/>
        <v>#DIV/0!</v>
      </c>
      <c r="F41" s="679"/>
      <c r="G41" s="624"/>
      <c r="H41" s="624"/>
    </row>
    <row r="42" spans="1:8" ht="15.75" hidden="1">
      <c r="A42" s="615" t="s">
        <v>525</v>
      </c>
      <c r="B42" s="616" t="s">
        <v>514</v>
      </c>
      <c r="C42" s="594">
        <f>'B02'!C42</f>
        <v>0</v>
      </c>
      <c r="D42" s="621"/>
      <c r="E42" s="680" t="e">
        <f t="shared" si="0"/>
        <v>#DIV/0!</v>
      </c>
      <c r="F42" s="679"/>
      <c r="G42" s="624"/>
      <c r="H42" s="624"/>
    </row>
    <row r="43" spans="1:8" ht="15.75" hidden="1">
      <c r="A43" s="610">
        <v>8</v>
      </c>
      <c r="B43" s="611" t="s">
        <v>526</v>
      </c>
      <c r="C43" s="594">
        <f>'B02'!C43</f>
        <v>0</v>
      </c>
      <c r="D43" s="621"/>
      <c r="E43" s="680" t="e">
        <f t="shared" si="0"/>
        <v>#DIV/0!</v>
      </c>
      <c r="F43" s="679"/>
      <c r="G43" s="624"/>
      <c r="H43" s="624"/>
    </row>
    <row r="44" spans="1:8" ht="15.75" hidden="1">
      <c r="A44" s="615" t="s">
        <v>527</v>
      </c>
      <c r="B44" s="616" t="s">
        <v>517</v>
      </c>
      <c r="C44" s="594">
        <f>'B02'!C44</f>
        <v>0</v>
      </c>
      <c r="D44" s="621"/>
      <c r="E44" s="680" t="e">
        <f t="shared" si="0"/>
        <v>#DIV/0!</v>
      </c>
      <c r="F44" s="679"/>
      <c r="G44" s="624"/>
      <c r="H44" s="624"/>
    </row>
    <row r="45" spans="1:8" ht="15.75" hidden="1">
      <c r="A45" s="615" t="s">
        <v>528</v>
      </c>
      <c r="B45" s="616" t="s">
        <v>514</v>
      </c>
      <c r="C45" s="594">
        <f>'B02'!C45</f>
        <v>0</v>
      </c>
      <c r="D45" s="621"/>
      <c r="E45" s="680" t="e">
        <f t="shared" si="0"/>
        <v>#DIV/0!</v>
      </c>
      <c r="F45" s="679"/>
      <c r="G45" s="624"/>
      <c r="H45" s="624"/>
    </row>
    <row r="46" spans="1:8" ht="31.5" hidden="1">
      <c r="A46" s="610">
        <v>9</v>
      </c>
      <c r="B46" s="611" t="s">
        <v>529</v>
      </c>
      <c r="C46" s="594">
        <f>'B02'!C46</f>
        <v>0</v>
      </c>
      <c r="D46" s="621"/>
      <c r="E46" s="680" t="e">
        <f t="shared" si="0"/>
        <v>#DIV/0!</v>
      </c>
      <c r="F46" s="679"/>
      <c r="G46" s="624"/>
      <c r="H46" s="624"/>
    </row>
    <row r="47" spans="1:8" ht="15.75" hidden="1">
      <c r="A47" s="615" t="s">
        <v>530</v>
      </c>
      <c r="B47" s="616" t="s">
        <v>517</v>
      </c>
      <c r="C47" s="594">
        <f>'B02'!C47</f>
        <v>0</v>
      </c>
      <c r="D47" s="621"/>
      <c r="E47" s="680" t="e">
        <f t="shared" si="0"/>
        <v>#DIV/0!</v>
      </c>
      <c r="F47" s="679"/>
      <c r="G47" s="624"/>
      <c r="H47" s="624"/>
    </row>
    <row r="48" spans="1:8" ht="15.75" hidden="1">
      <c r="A48" s="615" t="s">
        <v>531</v>
      </c>
      <c r="B48" s="616" t="s">
        <v>514</v>
      </c>
      <c r="C48" s="594">
        <f>'B02'!C48</f>
        <v>0</v>
      </c>
      <c r="D48" s="621"/>
      <c r="E48" s="680" t="e">
        <f t="shared" si="0"/>
        <v>#DIV/0!</v>
      </c>
      <c r="F48" s="679"/>
      <c r="G48" s="624"/>
      <c r="H48" s="624"/>
    </row>
    <row r="49" spans="1:8" ht="15.75" hidden="1">
      <c r="A49" s="610">
        <v>10</v>
      </c>
      <c r="B49" s="611" t="s">
        <v>532</v>
      </c>
      <c r="C49" s="594">
        <f>'B02'!C49</f>
        <v>0</v>
      </c>
      <c r="D49" s="621"/>
      <c r="E49" s="680" t="e">
        <f t="shared" si="0"/>
        <v>#DIV/0!</v>
      </c>
      <c r="F49" s="679"/>
      <c r="G49" s="624"/>
      <c r="H49" s="624"/>
    </row>
    <row r="50" spans="1:6" ht="15.75" hidden="1">
      <c r="A50" s="615" t="s">
        <v>533</v>
      </c>
      <c r="B50" s="616" t="s">
        <v>517</v>
      </c>
      <c r="C50" s="594">
        <f>'B02'!C50</f>
        <v>0</v>
      </c>
      <c r="D50" s="621"/>
      <c r="E50" s="680" t="e">
        <f t="shared" si="0"/>
        <v>#DIV/0!</v>
      </c>
      <c r="F50" s="679"/>
    </row>
    <row r="51" spans="1:6" ht="15.75" hidden="1">
      <c r="A51" s="615" t="s">
        <v>534</v>
      </c>
      <c r="B51" s="616" t="s">
        <v>514</v>
      </c>
      <c r="C51" s="594">
        <f>'B02'!C51</f>
        <v>0</v>
      </c>
      <c r="D51" s="621"/>
      <c r="E51" s="680" t="e">
        <f t="shared" si="0"/>
        <v>#DIV/0!</v>
      </c>
      <c r="F51" s="679"/>
    </row>
    <row r="52" spans="1:6" s="613" customFormat="1" ht="15.75">
      <c r="A52" s="610" t="s">
        <v>68</v>
      </c>
      <c r="B52" s="611" t="s">
        <v>535</v>
      </c>
      <c r="C52" s="584">
        <f>'B02'!C52</f>
        <v>189887</v>
      </c>
      <c r="D52" s="625">
        <f>'Bieu so 3'!F23</f>
        <v>38548</v>
      </c>
      <c r="E52" s="680">
        <f t="shared" si="0"/>
        <v>0.20300494504626435</v>
      </c>
      <c r="F52" s="680">
        <f>D52/15626</f>
        <v>2.46691411749648</v>
      </c>
    </row>
    <row r="53" spans="1:6" s="673" customFormat="1" ht="15.75">
      <c r="A53" s="615">
        <v>1</v>
      </c>
      <c r="B53" s="616" t="s">
        <v>502</v>
      </c>
      <c r="C53" s="594">
        <f>'B02'!C53</f>
        <v>24510</v>
      </c>
      <c r="D53" s="671"/>
      <c r="E53" s="672"/>
      <c r="F53" s="689"/>
    </row>
    <row r="54" spans="1:6" ht="15.75" hidden="1">
      <c r="A54" s="615"/>
      <c r="B54" s="616" t="s">
        <v>503</v>
      </c>
      <c r="C54" s="594">
        <f>'B02'!C54</f>
        <v>0</v>
      </c>
      <c r="D54" s="621"/>
      <c r="E54" s="614"/>
      <c r="F54" s="679"/>
    </row>
    <row r="55" spans="1:6" ht="15.75" hidden="1">
      <c r="A55" s="615"/>
      <c r="B55" s="616" t="s">
        <v>503</v>
      </c>
      <c r="C55" s="594">
        <f>'B02'!C55</f>
        <v>0</v>
      </c>
      <c r="D55" s="621"/>
      <c r="E55" s="614"/>
      <c r="F55" s="679"/>
    </row>
    <row r="56" spans="1:6" s="673" customFormat="1" ht="15.75">
      <c r="A56" s="615">
        <v>2</v>
      </c>
      <c r="B56" s="616" t="s">
        <v>504</v>
      </c>
      <c r="C56" s="594">
        <f>'B02'!C56</f>
        <v>165377</v>
      </c>
      <c r="D56" s="671"/>
      <c r="E56" s="672"/>
      <c r="F56" s="689"/>
    </row>
    <row r="57" spans="1:6" ht="15.75" hidden="1">
      <c r="A57" s="610"/>
      <c r="B57" s="616" t="s">
        <v>505</v>
      </c>
      <c r="C57" s="594">
        <f>'B02'!C57</f>
        <v>0</v>
      </c>
      <c r="D57" s="621"/>
      <c r="E57" s="614"/>
      <c r="F57" s="679"/>
    </row>
    <row r="58" spans="1:6" ht="15.75" hidden="1">
      <c r="A58" s="615"/>
      <c r="B58" s="616" t="s">
        <v>505</v>
      </c>
      <c r="C58" s="594">
        <f>'B02'!C58</f>
        <v>0</v>
      </c>
      <c r="D58" s="621"/>
      <c r="E58" s="614"/>
      <c r="F58" s="679"/>
    </row>
    <row r="59" spans="1:6" s="613" customFormat="1" ht="15.75">
      <c r="A59" s="610" t="s">
        <v>55</v>
      </c>
      <c r="B59" s="611" t="s">
        <v>536</v>
      </c>
      <c r="C59" s="584">
        <f>'B02'!C59</f>
        <v>1752452.7000000002</v>
      </c>
      <c r="D59" s="625">
        <f>'Bieu so 3'!F24</f>
        <v>234691.571</v>
      </c>
      <c r="E59" s="680">
        <f t="shared" si="0"/>
        <v>0.13392177203983877</v>
      </c>
      <c r="F59" s="680">
        <f>D59/271585.9</f>
        <v>0.8641522663731805</v>
      </c>
    </row>
    <row r="60" spans="1:6" s="613" customFormat="1" ht="15.75">
      <c r="A60" s="610" t="s">
        <v>52</v>
      </c>
      <c r="B60" s="611" t="s">
        <v>537</v>
      </c>
      <c r="C60" s="584">
        <f>'B02'!C60</f>
        <v>1752452.7000000002</v>
      </c>
      <c r="D60" s="625">
        <f>'Bieu so 3'!F27</f>
        <v>234691.571</v>
      </c>
      <c r="E60" s="680">
        <f t="shared" si="0"/>
        <v>0.13392177203983877</v>
      </c>
      <c r="F60" s="680">
        <f>D60/271585.9</f>
        <v>0.8641522663731805</v>
      </c>
    </row>
    <row r="61" spans="1:6" s="613" customFormat="1" ht="15.75">
      <c r="A61" s="610">
        <v>1</v>
      </c>
      <c r="B61" s="611" t="s">
        <v>225</v>
      </c>
      <c r="C61" s="584">
        <f>'B02'!C61</f>
        <v>112917.4</v>
      </c>
      <c r="D61" s="625">
        <f>'Bieu so 3'!F41</f>
        <v>21660.05</v>
      </c>
      <c r="E61" s="680">
        <f t="shared" si="0"/>
        <v>0.191822075251467</v>
      </c>
      <c r="F61" s="680">
        <f>D61/26077.5</f>
        <v>0.8306030102578851</v>
      </c>
    </row>
    <row r="62" spans="1:6" ht="15.75">
      <c r="A62" s="615" t="s">
        <v>57</v>
      </c>
      <c r="B62" s="616" t="s">
        <v>538</v>
      </c>
      <c r="C62" s="594">
        <f>'B02'!C62</f>
        <v>106609</v>
      </c>
      <c r="D62" s="621">
        <f>'Bieu so 3'!F42</f>
        <v>21126.05</v>
      </c>
      <c r="E62" s="679">
        <f t="shared" si="0"/>
        <v>0.1981638510819912</v>
      </c>
      <c r="F62" s="679">
        <f>D62/25316.5</f>
        <v>0.8344775146643493</v>
      </c>
    </row>
    <row r="63" spans="1:6" ht="15.75">
      <c r="A63" s="615" t="s">
        <v>58</v>
      </c>
      <c r="B63" s="616" t="s">
        <v>507</v>
      </c>
      <c r="C63" s="594">
        <f>'B02'!C63</f>
        <v>6308.4000000000015</v>
      </c>
      <c r="D63" s="621">
        <f>'Bieu so 3'!F43</f>
        <v>1660</v>
      </c>
      <c r="E63" s="679">
        <f t="shared" si="0"/>
        <v>0.26314120854733364</v>
      </c>
      <c r="F63" s="679">
        <f>D63/24</f>
        <v>69.16666666666667</v>
      </c>
    </row>
    <row r="64" spans="1:6" s="613" customFormat="1" ht="15.75">
      <c r="A64" s="617">
        <v>2</v>
      </c>
      <c r="B64" s="611" t="s">
        <v>508</v>
      </c>
      <c r="C64" s="584">
        <f>'B02'!C64</f>
        <v>1621805.2999999998</v>
      </c>
      <c r="D64" s="625">
        <f>'Bieu so 3'!F56</f>
        <v>213001.521</v>
      </c>
      <c r="E64" s="680">
        <f t="shared" si="0"/>
        <v>0.13133606173318094</v>
      </c>
      <c r="F64" s="680">
        <f>D64/244100.4</f>
        <v>0.8725980006587454</v>
      </c>
    </row>
    <row r="65" spans="1:6" ht="15.75">
      <c r="A65" s="618" t="s">
        <v>75</v>
      </c>
      <c r="B65" s="616" t="s">
        <v>20</v>
      </c>
      <c r="C65" s="594">
        <f>'B02'!C65</f>
        <v>1129617.3</v>
      </c>
      <c r="D65" s="621">
        <f>'Bieu so 3'!F59</f>
        <v>163401.27</v>
      </c>
      <c r="E65" s="679">
        <f t="shared" si="0"/>
        <v>0.14465188342990143</v>
      </c>
      <c r="F65" s="679">
        <f>D65/174234.4</f>
        <v>0.9378243905910658</v>
      </c>
    </row>
    <row r="66" spans="1:6" s="630" customFormat="1" ht="15.75">
      <c r="A66" s="619"/>
      <c r="B66" s="620" t="s">
        <v>509</v>
      </c>
      <c r="C66" s="595">
        <f>'B02'!C66</f>
        <v>1066030</v>
      </c>
      <c r="D66" s="629">
        <f>'Bieu so 3'!F60</f>
        <v>157133.66999999998</v>
      </c>
      <c r="E66" s="681">
        <f t="shared" si="0"/>
        <v>0.147400795474799</v>
      </c>
      <c r="F66" s="681">
        <f>D66/170984.3</f>
        <v>0.9189947264164019</v>
      </c>
    </row>
    <row r="67" spans="1:6" s="630" customFormat="1" ht="15.75">
      <c r="A67" s="619"/>
      <c r="B67" s="620" t="s">
        <v>510</v>
      </c>
      <c r="C67" s="595">
        <f>'B02'!C67</f>
        <v>55782.3</v>
      </c>
      <c r="D67" s="629">
        <f>'Bieu so 3'!F61</f>
        <v>5948.74</v>
      </c>
      <c r="E67" s="681">
        <f t="shared" si="0"/>
        <v>0.10664207105121158</v>
      </c>
      <c r="F67" s="681">
        <f>D67/2853.8</f>
        <v>2.084497862499124</v>
      </c>
    </row>
    <row r="68" spans="1:6" s="630" customFormat="1" ht="15.75">
      <c r="A68" s="619"/>
      <c r="B68" s="620" t="s">
        <v>511</v>
      </c>
      <c r="C68" s="595">
        <f>'B02'!C68</f>
        <v>7805</v>
      </c>
      <c r="D68" s="629">
        <f>'Bieu so 3'!F62</f>
        <v>318.86</v>
      </c>
      <c r="E68" s="681">
        <f t="shared" si="0"/>
        <v>0.04085329916720051</v>
      </c>
      <c r="F68" s="681">
        <f>D68/396.4</f>
        <v>0.8043895055499496</v>
      </c>
    </row>
    <row r="69" spans="1:6" ht="15.75">
      <c r="A69" s="618" t="s">
        <v>14</v>
      </c>
      <c r="B69" s="616" t="s">
        <v>539</v>
      </c>
      <c r="C69" s="594">
        <f>'B02'!C69</f>
        <v>246204</v>
      </c>
      <c r="D69" s="621">
        <f>'Bieu so 3'!F65</f>
        <v>35115.761</v>
      </c>
      <c r="E69" s="679">
        <f t="shared" si="0"/>
        <v>0.14262871846111355</v>
      </c>
      <c r="F69" s="679">
        <f>D69/39738.2</f>
        <v>0.8836776955171598</v>
      </c>
    </row>
    <row r="70" spans="1:6" ht="15.75">
      <c r="A70" s="618" t="s">
        <v>513</v>
      </c>
      <c r="B70" s="616" t="s">
        <v>514</v>
      </c>
      <c r="C70" s="594">
        <f>'B02'!C70</f>
        <v>245984</v>
      </c>
      <c r="D70" s="621">
        <f>'Bieu so 3'!F69</f>
        <v>14484.490000000002</v>
      </c>
      <c r="E70" s="679">
        <f t="shared" si="0"/>
        <v>0.058883870495642</v>
      </c>
      <c r="F70" s="679">
        <f>D70/30127.8</f>
        <v>0.4807682605434184</v>
      </c>
    </row>
    <row r="71" spans="1:6" s="613" customFormat="1" ht="15.75">
      <c r="A71" s="610">
        <v>3</v>
      </c>
      <c r="B71" s="611" t="s">
        <v>515</v>
      </c>
      <c r="C71" s="584">
        <f>'B02'!C71</f>
        <v>550</v>
      </c>
      <c r="D71" s="625">
        <f>'Bieu so 3'!F28</f>
        <v>0</v>
      </c>
      <c r="E71" s="690" t="s">
        <v>392</v>
      </c>
      <c r="F71" s="690" t="s">
        <v>392</v>
      </c>
    </row>
    <row r="72" spans="1:6" ht="15.75">
      <c r="A72" s="615" t="s">
        <v>80</v>
      </c>
      <c r="B72" s="616" t="s">
        <v>226</v>
      </c>
      <c r="C72" s="594">
        <f>'B02'!C72</f>
        <v>0</v>
      </c>
      <c r="D72" s="621"/>
      <c r="E72" s="679"/>
      <c r="F72" s="679"/>
    </row>
    <row r="73" spans="1:6" ht="15.75">
      <c r="A73" s="615" t="s">
        <v>82</v>
      </c>
      <c r="B73" s="616" t="s">
        <v>514</v>
      </c>
      <c r="C73" s="594">
        <f>'B02'!C73</f>
        <v>550</v>
      </c>
      <c r="D73" s="621">
        <f>D71</f>
        <v>0</v>
      </c>
      <c r="E73" s="691" t="s">
        <v>392</v>
      </c>
      <c r="F73" s="691" t="s">
        <v>392</v>
      </c>
    </row>
    <row r="74" spans="1:6" ht="15.75" hidden="1">
      <c r="A74" s="610">
        <v>4</v>
      </c>
      <c r="B74" s="611" t="s">
        <v>540</v>
      </c>
      <c r="C74" s="594">
        <f>'B02'!C74</f>
        <v>0</v>
      </c>
      <c r="D74" s="621"/>
      <c r="E74" s="614" t="e">
        <f t="shared" si="0"/>
        <v>#DIV/0!</v>
      </c>
      <c r="F74" s="679"/>
    </row>
    <row r="75" spans="1:6" ht="15.75" hidden="1">
      <c r="A75" s="615" t="s">
        <v>0</v>
      </c>
      <c r="B75" s="616" t="s">
        <v>226</v>
      </c>
      <c r="C75" s="594">
        <f>'B02'!C75</f>
        <v>0</v>
      </c>
      <c r="D75" s="621"/>
      <c r="E75" s="614" t="e">
        <f aca="true" t="shared" si="1" ref="E75:E85">D75/C75</f>
        <v>#DIV/0!</v>
      </c>
      <c r="F75" s="679"/>
    </row>
    <row r="76" spans="1:6" ht="15.75" hidden="1">
      <c r="A76" s="615" t="s">
        <v>1</v>
      </c>
      <c r="B76" s="616" t="s">
        <v>514</v>
      </c>
      <c r="C76" s="594">
        <f>'B02'!C76</f>
        <v>0</v>
      </c>
      <c r="D76" s="621"/>
      <c r="E76" s="614" t="e">
        <f t="shared" si="1"/>
        <v>#DIV/0!</v>
      </c>
      <c r="F76" s="679"/>
    </row>
    <row r="77" spans="1:6" ht="15.75" hidden="1">
      <c r="A77" s="610">
        <v>5</v>
      </c>
      <c r="B77" s="611" t="s">
        <v>518</v>
      </c>
      <c r="C77" s="594">
        <f>'B02'!C77</f>
        <v>0</v>
      </c>
      <c r="D77" s="621"/>
      <c r="E77" s="614" t="e">
        <f t="shared" si="1"/>
        <v>#DIV/0!</v>
      </c>
      <c r="F77" s="679"/>
    </row>
    <row r="78" spans="1:6" ht="15.75" hidden="1">
      <c r="A78" s="615" t="s">
        <v>519</v>
      </c>
      <c r="B78" s="616" t="s">
        <v>226</v>
      </c>
      <c r="C78" s="594">
        <f>'B02'!C78</f>
        <v>0</v>
      </c>
      <c r="D78" s="621"/>
      <c r="E78" s="614" t="e">
        <f t="shared" si="1"/>
        <v>#DIV/0!</v>
      </c>
      <c r="F78" s="679"/>
    </row>
    <row r="79" spans="1:6" ht="15.75" hidden="1">
      <c r="A79" s="615" t="s">
        <v>520</v>
      </c>
      <c r="B79" s="616" t="s">
        <v>514</v>
      </c>
      <c r="C79" s="594">
        <f>'B02'!C79</f>
        <v>0</v>
      </c>
      <c r="D79" s="621"/>
      <c r="E79" s="614" t="e">
        <f t="shared" si="1"/>
        <v>#DIV/0!</v>
      </c>
      <c r="F79" s="679"/>
    </row>
    <row r="80" spans="1:6" ht="15.75" hidden="1">
      <c r="A80" s="610">
        <v>6</v>
      </c>
      <c r="B80" s="611" t="s">
        <v>521</v>
      </c>
      <c r="C80" s="594">
        <f>'B02'!C80</f>
        <v>0</v>
      </c>
      <c r="D80" s="621"/>
      <c r="E80" s="614" t="e">
        <f t="shared" si="1"/>
        <v>#DIV/0!</v>
      </c>
      <c r="F80" s="679"/>
    </row>
    <row r="81" spans="1:6" ht="15.75" hidden="1">
      <c r="A81" s="615" t="s">
        <v>522</v>
      </c>
      <c r="B81" s="616" t="s">
        <v>226</v>
      </c>
      <c r="C81" s="594">
        <f>'B02'!C81</f>
        <v>0</v>
      </c>
      <c r="D81" s="621"/>
      <c r="E81" s="614" t="e">
        <f t="shared" si="1"/>
        <v>#DIV/0!</v>
      </c>
      <c r="F81" s="679"/>
    </row>
    <row r="82" spans="1:6" ht="15.75" hidden="1">
      <c r="A82" s="615" t="s">
        <v>523</v>
      </c>
      <c r="B82" s="616" t="s">
        <v>514</v>
      </c>
      <c r="C82" s="594">
        <f>'B02'!C82</f>
        <v>0</v>
      </c>
      <c r="D82" s="621"/>
      <c r="E82" s="614" t="e">
        <f t="shared" si="1"/>
        <v>#DIV/0!</v>
      </c>
      <c r="F82" s="679"/>
    </row>
    <row r="83" spans="1:6" s="613" customFormat="1" ht="15.75">
      <c r="A83" s="610">
        <v>4</v>
      </c>
      <c r="B83" s="611" t="s">
        <v>233</v>
      </c>
      <c r="C83" s="584">
        <f>'B02'!C83</f>
        <v>16780</v>
      </c>
      <c r="D83" s="625">
        <f>'Bieu so 3'!F78</f>
        <v>30</v>
      </c>
      <c r="E83" s="680">
        <f t="shared" si="1"/>
        <v>0.0017878426698450535</v>
      </c>
      <c r="F83" s="680">
        <f>D83/1400</f>
        <v>0.02142857142857143</v>
      </c>
    </row>
    <row r="84" spans="1:6" ht="15.75">
      <c r="A84" s="615" t="s">
        <v>0</v>
      </c>
      <c r="B84" s="616" t="s">
        <v>226</v>
      </c>
      <c r="C84" s="594">
        <f>'B02'!C84</f>
        <v>0</v>
      </c>
      <c r="D84" s="621"/>
      <c r="E84" s="614"/>
      <c r="F84" s="679"/>
    </row>
    <row r="85" spans="1:6" ht="15.75">
      <c r="A85" s="615" t="s">
        <v>1</v>
      </c>
      <c r="B85" s="616" t="s">
        <v>514</v>
      </c>
      <c r="C85" s="594">
        <f>'B02'!C85</f>
        <v>16780</v>
      </c>
      <c r="D85" s="621">
        <f>D83</f>
        <v>30</v>
      </c>
      <c r="E85" s="679">
        <f t="shared" si="1"/>
        <v>0.0017878426698450535</v>
      </c>
      <c r="F85" s="679">
        <f>D85/1400</f>
        <v>0.02142857142857143</v>
      </c>
    </row>
    <row r="86" spans="1:6" s="613" customFormat="1" ht="15.75">
      <c r="A86" s="610">
        <v>5</v>
      </c>
      <c r="B86" s="611" t="s">
        <v>526</v>
      </c>
      <c r="C86" s="584">
        <f>'B02'!C86</f>
        <v>400</v>
      </c>
      <c r="D86" s="625">
        <f>'Bieu so 3'!F85</f>
        <v>0</v>
      </c>
      <c r="E86" s="690" t="s">
        <v>392</v>
      </c>
      <c r="F86" s="690" t="s">
        <v>392</v>
      </c>
    </row>
    <row r="87" spans="1:6" ht="15.75">
      <c r="A87" s="615" t="s">
        <v>519</v>
      </c>
      <c r="B87" s="616" t="s">
        <v>226</v>
      </c>
      <c r="C87" s="594">
        <f>'B02'!C87</f>
        <v>0</v>
      </c>
      <c r="D87" s="621"/>
      <c r="E87" s="679"/>
      <c r="F87" s="679"/>
    </row>
    <row r="88" spans="1:6" ht="15.75">
      <c r="A88" s="615" t="s">
        <v>520</v>
      </c>
      <c r="B88" s="616" t="s">
        <v>514</v>
      </c>
      <c r="C88" s="594">
        <f>'B02'!C88</f>
        <v>400</v>
      </c>
      <c r="D88" s="621">
        <f>D86</f>
        <v>0</v>
      </c>
      <c r="E88" s="691" t="s">
        <v>392</v>
      </c>
      <c r="F88" s="691" t="s">
        <v>392</v>
      </c>
    </row>
    <row r="89" spans="1:6" ht="31.5" hidden="1">
      <c r="A89" s="610">
        <v>9</v>
      </c>
      <c r="B89" s="611" t="s">
        <v>529</v>
      </c>
      <c r="C89" s="626"/>
      <c r="D89" s="627"/>
      <c r="E89" s="627"/>
      <c r="F89" s="685"/>
    </row>
    <row r="90" spans="1:6" ht="15.75" hidden="1">
      <c r="A90" s="615" t="s">
        <v>530</v>
      </c>
      <c r="B90" s="616" t="s">
        <v>226</v>
      </c>
      <c r="C90" s="626"/>
      <c r="D90" s="627"/>
      <c r="E90" s="627"/>
      <c r="F90" s="685"/>
    </row>
    <row r="91" spans="1:6" ht="15.75" hidden="1">
      <c r="A91" s="615" t="s">
        <v>531</v>
      </c>
      <c r="B91" s="616" t="s">
        <v>514</v>
      </c>
      <c r="C91" s="626"/>
      <c r="D91" s="627"/>
      <c r="E91" s="627"/>
      <c r="F91" s="685"/>
    </row>
    <row r="92" spans="1:6" ht="15.75" hidden="1">
      <c r="A92" s="610">
        <v>10</v>
      </c>
      <c r="B92" s="611" t="s">
        <v>532</v>
      </c>
      <c r="C92" s="626"/>
      <c r="D92" s="627"/>
      <c r="E92" s="627"/>
      <c r="F92" s="685"/>
    </row>
    <row r="93" spans="1:6" ht="15.75" hidden="1">
      <c r="A93" s="615" t="s">
        <v>533</v>
      </c>
      <c r="B93" s="616" t="s">
        <v>226</v>
      </c>
      <c r="C93" s="626"/>
      <c r="D93" s="627"/>
      <c r="E93" s="627"/>
      <c r="F93" s="685"/>
    </row>
    <row r="94" spans="1:6" ht="15.75" hidden="1">
      <c r="A94" s="615" t="s">
        <v>534</v>
      </c>
      <c r="B94" s="616" t="s">
        <v>514</v>
      </c>
      <c r="C94" s="626"/>
      <c r="D94" s="627"/>
      <c r="E94" s="627"/>
      <c r="F94" s="685"/>
    </row>
    <row r="95" spans="1:6" ht="15.75" hidden="1">
      <c r="A95" s="610" t="s">
        <v>66</v>
      </c>
      <c r="B95" s="611" t="s">
        <v>541</v>
      </c>
      <c r="C95" s="626"/>
      <c r="D95" s="627"/>
      <c r="E95" s="627"/>
      <c r="F95" s="685"/>
    </row>
    <row r="96" spans="1:6" ht="15.75" hidden="1">
      <c r="A96" s="610">
        <v>1</v>
      </c>
      <c r="B96" s="611" t="s">
        <v>225</v>
      </c>
      <c r="C96" s="626"/>
      <c r="D96" s="627"/>
      <c r="E96" s="627"/>
      <c r="F96" s="685"/>
    </row>
    <row r="97" spans="1:6" ht="15.75" hidden="1">
      <c r="A97" s="615" t="s">
        <v>57</v>
      </c>
      <c r="B97" s="616" t="s">
        <v>542</v>
      </c>
      <c r="C97" s="626"/>
      <c r="D97" s="627"/>
      <c r="E97" s="627"/>
      <c r="F97" s="685"/>
    </row>
    <row r="98" spans="1:6" ht="15.75" hidden="1">
      <c r="A98" s="615" t="s">
        <v>58</v>
      </c>
      <c r="B98" s="616" t="s">
        <v>543</v>
      </c>
      <c r="C98" s="626"/>
      <c r="D98" s="627"/>
      <c r="E98" s="627"/>
      <c r="F98" s="685"/>
    </row>
    <row r="99" spans="1:6" ht="15.75" hidden="1">
      <c r="A99" s="617">
        <v>2</v>
      </c>
      <c r="B99" s="611" t="s">
        <v>508</v>
      </c>
      <c r="C99" s="626"/>
      <c r="D99" s="627"/>
      <c r="E99" s="627"/>
      <c r="F99" s="685"/>
    </row>
    <row r="100" spans="1:6" ht="15.75" hidden="1">
      <c r="A100" s="615" t="s">
        <v>75</v>
      </c>
      <c r="B100" s="616" t="s">
        <v>542</v>
      </c>
      <c r="C100" s="626"/>
      <c r="D100" s="627"/>
      <c r="E100" s="627"/>
      <c r="F100" s="685"/>
    </row>
    <row r="101" spans="1:6" ht="15.75" hidden="1">
      <c r="A101" s="615" t="s">
        <v>14</v>
      </c>
      <c r="B101" s="616" t="s">
        <v>543</v>
      </c>
      <c r="C101" s="626"/>
      <c r="D101" s="627"/>
      <c r="E101" s="627"/>
      <c r="F101" s="685"/>
    </row>
    <row r="102" spans="1:6" ht="15.75" hidden="1">
      <c r="A102" s="610">
        <v>3</v>
      </c>
      <c r="B102" s="611" t="s">
        <v>515</v>
      </c>
      <c r="C102" s="626"/>
      <c r="D102" s="627"/>
      <c r="E102" s="627"/>
      <c r="F102" s="685"/>
    </row>
    <row r="103" spans="1:6" ht="15.75" hidden="1">
      <c r="A103" s="615" t="s">
        <v>80</v>
      </c>
      <c r="B103" s="616" t="s">
        <v>542</v>
      </c>
      <c r="C103" s="626"/>
      <c r="D103" s="627"/>
      <c r="E103" s="627"/>
      <c r="F103" s="685"/>
    </row>
    <row r="104" spans="1:6" ht="15.75" hidden="1">
      <c r="A104" s="615" t="s">
        <v>82</v>
      </c>
      <c r="B104" s="616" t="s">
        <v>543</v>
      </c>
      <c r="C104" s="626"/>
      <c r="D104" s="627"/>
      <c r="E104" s="627"/>
      <c r="F104" s="685"/>
    </row>
    <row r="105" spans="1:6" ht="15.75" hidden="1">
      <c r="A105" s="610">
        <v>4</v>
      </c>
      <c r="B105" s="611" t="s">
        <v>540</v>
      </c>
      <c r="C105" s="626"/>
      <c r="D105" s="627"/>
      <c r="E105" s="627"/>
      <c r="F105" s="685"/>
    </row>
    <row r="106" spans="1:6" ht="15.75" hidden="1">
      <c r="A106" s="615" t="s">
        <v>0</v>
      </c>
      <c r="B106" s="616" t="s">
        <v>542</v>
      </c>
      <c r="C106" s="626"/>
      <c r="D106" s="627"/>
      <c r="E106" s="627"/>
      <c r="F106" s="685"/>
    </row>
    <row r="107" spans="1:6" ht="15.75" hidden="1">
      <c r="A107" s="615" t="s">
        <v>1</v>
      </c>
      <c r="B107" s="616" t="s">
        <v>543</v>
      </c>
      <c r="C107" s="626"/>
      <c r="D107" s="627"/>
      <c r="E107" s="627"/>
      <c r="F107" s="685"/>
    </row>
    <row r="108" spans="1:6" ht="15.75" hidden="1">
      <c r="A108" s="610">
        <v>5</v>
      </c>
      <c r="B108" s="611" t="s">
        <v>518</v>
      </c>
      <c r="C108" s="626"/>
      <c r="D108" s="627"/>
      <c r="E108" s="627"/>
      <c r="F108" s="685"/>
    </row>
    <row r="109" spans="1:6" ht="15.75" hidden="1">
      <c r="A109" s="615" t="s">
        <v>519</v>
      </c>
      <c r="B109" s="616" t="s">
        <v>542</v>
      </c>
      <c r="C109" s="626"/>
      <c r="D109" s="627"/>
      <c r="E109" s="627"/>
      <c r="F109" s="685"/>
    </row>
    <row r="110" spans="1:6" ht="15.75" hidden="1">
      <c r="A110" s="615" t="s">
        <v>14</v>
      </c>
      <c r="B110" s="616" t="s">
        <v>543</v>
      </c>
      <c r="C110" s="626"/>
      <c r="D110" s="627"/>
      <c r="E110" s="627"/>
      <c r="F110" s="685"/>
    </row>
    <row r="111" spans="1:6" ht="15.75" hidden="1">
      <c r="A111" s="610">
        <v>6</v>
      </c>
      <c r="B111" s="611" t="s">
        <v>521</v>
      </c>
      <c r="C111" s="626"/>
      <c r="D111" s="627"/>
      <c r="E111" s="627"/>
      <c r="F111" s="685"/>
    </row>
    <row r="112" spans="1:6" ht="15.75" hidden="1">
      <c r="A112" s="615" t="s">
        <v>522</v>
      </c>
      <c r="B112" s="616" t="s">
        <v>542</v>
      </c>
      <c r="C112" s="626"/>
      <c r="D112" s="627"/>
      <c r="E112" s="627"/>
      <c r="F112" s="685"/>
    </row>
    <row r="113" spans="1:6" ht="15.75" hidden="1">
      <c r="A113" s="615" t="s">
        <v>523</v>
      </c>
      <c r="B113" s="616" t="s">
        <v>543</v>
      </c>
      <c r="C113" s="626"/>
      <c r="D113" s="627"/>
      <c r="E113" s="627"/>
      <c r="F113" s="685"/>
    </row>
    <row r="114" spans="1:6" ht="15.75" hidden="1">
      <c r="A114" s="610">
        <v>7</v>
      </c>
      <c r="B114" s="611" t="s">
        <v>233</v>
      </c>
      <c r="C114" s="626"/>
      <c r="D114" s="627"/>
      <c r="E114" s="627"/>
      <c r="F114" s="685"/>
    </row>
    <row r="115" spans="1:6" ht="15.75" hidden="1">
      <c r="A115" s="615" t="s">
        <v>524</v>
      </c>
      <c r="B115" s="616" t="s">
        <v>542</v>
      </c>
      <c r="C115" s="626"/>
      <c r="D115" s="627"/>
      <c r="E115" s="627"/>
      <c r="F115" s="685"/>
    </row>
    <row r="116" spans="1:6" ht="15.75" hidden="1">
      <c r="A116" s="615" t="s">
        <v>525</v>
      </c>
      <c r="B116" s="616" t="s">
        <v>543</v>
      </c>
      <c r="C116" s="626"/>
      <c r="D116" s="627"/>
      <c r="E116" s="627"/>
      <c r="F116" s="685"/>
    </row>
    <row r="117" spans="1:6" ht="15.75" hidden="1">
      <c r="A117" s="610">
        <v>8</v>
      </c>
      <c r="B117" s="611" t="s">
        <v>526</v>
      </c>
      <c r="C117" s="626"/>
      <c r="D117" s="627"/>
      <c r="E117" s="627"/>
      <c r="F117" s="685"/>
    </row>
    <row r="118" spans="1:6" ht="15.75" hidden="1">
      <c r="A118" s="615" t="s">
        <v>527</v>
      </c>
      <c r="B118" s="616" t="s">
        <v>542</v>
      </c>
      <c r="C118" s="626"/>
      <c r="D118" s="627"/>
      <c r="E118" s="627"/>
      <c r="F118" s="685"/>
    </row>
    <row r="119" spans="1:6" ht="15.75" hidden="1">
      <c r="A119" s="615" t="s">
        <v>528</v>
      </c>
      <c r="B119" s="616" t="s">
        <v>543</v>
      </c>
      <c r="C119" s="626"/>
      <c r="D119" s="627"/>
      <c r="E119" s="627"/>
      <c r="F119" s="685"/>
    </row>
    <row r="120" spans="1:6" ht="31.5" hidden="1">
      <c r="A120" s="610">
        <v>9</v>
      </c>
      <c r="B120" s="611" t="s">
        <v>529</v>
      </c>
      <c r="C120" s="626"/>
      <c r="D120" s="627"/>
      <c r="E120" s="627"/>
      <c r="F120" s="685"/>
    </row>
    <row r="121" spans="1:6" ht="15.75" hidden="1">
      <c r="A121" s="615" t="s">
        <v>530</v>
      </c>
      <c r="B121" s="616" t="s">
        <v>542</v>
      </c>
      <c r="C121" s="626"/>
      <c r="D121" s="627"/>
      <c r="E121" s="627"/>
      <c r="F121" s="685"/>
    </row>
    <row r="122" spans="1:6" ht="15.75" hidden="1">
      <c r="A122" s="615" t="s">
        <v>531</v>
      </c>
      <c r="B122" s="616" t="s">
        <v>543</v>
      </c>
      <c r="C122" s="626"/>
      <c r="D122" s="627"/>
      <c r="E122" s="627"/>
      <c r="F122" s="685"/>
    </row>
    <row r="123" spans="1:6" ht="18.75" hidden="1">
      <c r="A123" s="610">
        <v>10</v>
      </c>
      <c r="B123" s="611" t="s">
        <v>532</v>
      </c>
      <c r="C123" s="628"/>
      <c r="D123" s="628"/>
      <c r="E123" s="628"/>
      <c r="F123" s="684"/>
    </row>
    <row r="124" spans="1:6" ht="18.75" hidden="1">
      <c r="A124" s="615" t="s">
        <v>533</v>
      </c>
      <c r="B124" s="616" t="s">
        <v>542</v>
      </c>
      <c r="C124" s="628"/>
      <c r="D124" s="628"/>
      <c r="E124" s="628"/>
      <c r="F124" s="684"/>
    </row>
    <row r="125" spans="1:6" ht="18.75" hidden="1">
      <c r="A125" s="615" t="s">
        <v>534</v>
      </c>
      <c r="B125" s="616" t="s">
        <v>543</v>
      </c>
      <c r="C125" s="628"/>
      <c r="D125" s="628"/>
      <c r="E125" s="628"/>
      <c r="F125" s="684"/>
    </row>
    <row r="126" spans="1:6" ht="18.75" hidden="1">
      <c r="A126" s="610" t="s">
        <v>68</v>
      </c>
      <c r="B126" s="611" t="s">
        <v>544</v>
      </c>
      <c r="C126" s="628"/>
      <c r="D126" s="628"/>
      <c r="E126" s="628"/>
      <c r="F126" s="684"/>
    </row>
    <row r="127" spans="1:6" ht="18.75" hidden="1">
      <c r="A127" s="610">
        <v>1</v>
      </c>
      <c r="B127" s="611" t="s">
        <v>225</v>
      </c>
      <c r="C127" s="628"/>
      <c r="D127" s="628"/>
      <c r="E127" s="628"/>
      <c r="F127" s="684"/>
    </row>
    <row r="128" spans="1:6" ht="18.75" hidden="1">
      <c r="A128" s="615" t="s">
        <v>57</v>
      </c>
      <c r="B128" s="616" t="s">
        <v>542</v>
      </c>
      <c r="C128" s="628"/>
      <c r="D128" s="628"/>
      <c r="E128" s="628"/>
      <c r="F128" s="684"/>
    </row>
    <row r="129" spans="1:6" ht="18.75" hidden="1">
      <c r="A129" s="615" t="s">
        <v>58</v>
      </c>
      <c r="B129" s="616" t="s">
        <v>543</v>
      </c>
      <c r="C129" s="628"/>
      <c r="D129" s="628"/>
      <c r="E129" s="628"/>
      <c r="F129" s="684"/>
    </row>
    <row r="130" spans="1:6" ht="18.75" hidden="1">
      <c r="A130" s="617">
        <v>2</v>
      </c>
      <c r="B130" s="611" t="s">
        <v>508</v>
      </c>
      <c r="C130" s="628"/>
      <c r="D130" s="628"/>
      <c r="E130" s="628"/>
      <c r="F130" s="684"/>
    </row>
    <row r="131" spans="1:6" ht="18.75" hidden="1">
      <c r="A131" s="615" t="s">
        <v>75</v>
      </c>
      <c r="B131" s="616" t="s">
        <v>542</v>
      </c>
      <c r="C131" s="628"/>
      <c r="D131" s="628"/>
      <c r="E131" s="628"/>
      <c r="F131" s="684"/>
    </row>
    <row r="132" spans="1:6" ht="18.75" hidden="1">
      <c r="A132" s="615" t="s">
        <v>14</v>
      </c>
      <c r="B132" s="616" t="s">
        <v>543</v>
      </c>
      <c r="C132" s="628"/>
      <c r="D132" s="628"/>
      <c r="E132" s="628"/>
      <c r="F132" s="684"/>
    </row>
    <row r="133" spans="1:6" ht="18.75" hidden="1">
      <c r="A133" s="610">
        <v>3</v>
      </c>
      <c r="B133" s="611" t="s">
        <v>515</v>
      </c>
      <c r="C133" s="628"/>
      <c r="D133" s="628"/>
      <c r="E133" s="628"/>
      <c r="F133" s="684"/>
    </row>
    <row r="134" spans="1:6" ht="18.75" hidden="1">
      <c r="A134" s="615" t="s">
        <v>80</v>
      </c>
      <c r="B134" s="616" t="s">
        <v>542</v>
      </c>
      <c r="C134" s="628"/>
      <c r="D134" s="628"/>
      <c r="E134" s="628"/>
      <c r="F134" s="684"/>
    </row>
    <row r="135" spans="1:6" ht="18.75" hidden="1">
      <c r="A135" s="615" t="s">
        <v>82</v>
      </c>
      <c r="B135" s="616" t="s">
        <v>543</v>
      </c>
      <c r="C135" s="628"/>
      <c r="D135" s="628"/>
      <c r="E135" s="628"/>
      <c r="F135" s="684"/>
    </row>
    <row r="136" spans="1:6" ht="18.75" hidden="1">
      <c r="A136" s="610">
        <v>4</v>
      </c>
      <c r="B136" s="611" t="s">
        <v>540</v>
      </c>
      <c r="C136" s="628"/>
      <c r="D136" s="628"/>
      <c r="E136" s="628"/>
      <c r="F136" s="684"/>
    </row>
    <row r="137" spans="1:6" ht="18.75" hidden="1">
      <c r="A137" s="615" t="s">
        <v>0</v>
      </c>
      <c r="B137" s="616" t="s">
        <v>542</v>
      </c>
      <c r="C137" s="628"/>
      <c r="D137" s="628"/>
      <c r="E137" s="628"/>
      <c r="F137" s="684"/>
    </row>
    <row r="138" spans="1:6" ht="18.75" hidden="1">
      <c r="A138" s="615" t="s">
        <v>1</v>
      </c>
      <c r="B138" s="616" t="s">
        <v>543</v>
      </c>
      <c r="C138" s="628"/>
      <c r="D138" s="628"/>
      <c r="E138" s="628"/>
      <c r="F138" s="684"/>
    </row>
    <row r="139" spans="1:6" ht="18.75" hidden="1">
      <c r="A139" s="610">
        <v>5</v>
      </c>
      <c r="B139" s="611" t="s">
        <v>518</v>
      </c>
      <c r="C139" s="628"/>
      <c r="D139" s="628"/>
      <c r="E139" s="628"/>
      <c r="F139" s="684"/>
    </row>
    <row r="140" spans="1:6" ht="18.75" hidden="1">
      <c r="A140" s="615" t="s">
        <v>519</v>
      </c>
      <c r="B140" s="616" t="s">
        <v>542</v>
      </c>
      <c r="C140" s="628"/>
      <c r="D140" s="628"/>
      <c r="E140" s="628"/>
      <c r="F140" s="684"/>
    </row>
    <row r="141" spans="1:6" ht="18.75" hidden="1">
      <c r="A141" s="615" t="s">
        <v>14</v>
      </c>
      <c r="B141" s="616" t="s">
        <v>543</v>
      </c>
      <c r="C141" s="628"/>
      <c r="D141" s="628"/>
      <c r="E141" s="628"/>
      <c r="F141" s="684"/>
    </row>
    <row r="142" spans="1:6" ht="18.75" hidden="1">
      <c r="A142" s="610">
        <v>6</v>
      </c>
      <c r="B142" s="611" t="s">
        <v>521</v>
      </c>
      <c r="C142" s="628"/>
      <c r="D142" s="628"/>
      <c r="E142" s="628"/>
      <c r="F142" s="684"/>
    </row>
    <row r="143" spans="1:6" ht="18.75" hidden="1">
      <c r="A143" s="615" t="s">
        <v>522</v>
      </c>
      <c r="B143" s="616" t="s">
        <v>542</v>
      </c>
      <c r="C143" s="628"/>
      <c r="D143" s="628"/>
      <c r="E143" s="628"/>
      <c r="F143" s="684"/>
    </row>
    <row r="144" spans="1:6" ht="18.75" hidden="1">
      <c r="A144" s="615" t="s">
        <v>523</v>
      </c>
      <c r="B144" s="616" t="s">
        <v>543</v>
      </c>
      <c r="C144" s="628"/>
      <c r="D144" s="628"/>
      <c r="E144" s="628"/>
      <c r="F144" s="684"/>
    </row>
    <row r="145" spans="1:6" ht="18.75" hidden="1">
      <c r="A145" s="610">
        <v>7</v>
      </c>
      <c r="B145" s="611" t="s">
        <v>233</v>
      </c>
      <c r="C145" s="628"/>
      <c r="D145" s="628"/>
      <c r="E145" s="628"/>
      <c r="F145" s="684"/>
    </row>
    <row r="146" spans="1:7" ht="18.75" hidden="1">
      <c r="A146" s="615" t="s">
        <v>524</v>
      </c>
      <c r="B146" s="616" t="s">
        <v>542</v>
      </c>
      <c r="C146" s="628"/>
      <c r="D146" s="628"/>
      <c r="E146" s="628"/>
      <c r="F146" s="684"/>
      <c r="G146" s="624"/>
    </row>
    <row r="147" spans="1:7" ht="18.75" hidden="1">
      <c r="A147" s="615" t="s">
        <v>525</v>
      </c>
      <c r="B147" s="616" t="s">
        <v>543</v>
      </c>
      <c r="C147" s="628"/>
      <c r="D147" s="628"/>
      <c r="E147" s="628"/>
      <c r="F147" s="684"/>
      <c r="G147" s="624"/>
    </row>
    <row r="148" spans="1:7" ht="18.75" hidden="1">
      <c r="A148" s="610">
        <v>8</v>
      </c>
      <c r="B148" s="611" t="s">
        <v>526</v>
      </c>
      <c r="C148" s="628"/>
      <c r="D148" s="628"/>
      <c r="E148" s="628"/>
      <c r="F148" s="684"/>
      <c r="G148" s="624"/>
    </row>
    <row r="149" spans="1:7" ht="18.75" hidden="1">
      <c r="A149" s="615" t="s">
        <v>527</v>
      </c>
      <c r="B149" s="616" t="s">
        <v>542</v>
      </c>
      <c r="C149" s="628"/>
      <c r="D149" s="628"/>
      <c r="E149" s="628"/>
      <c r="F149" s="684"/>
      <c r="G149" s="624"/>
    </row>
    <row r="150" spans="1:7" ht="18.75" hidden="1">
      <c r="A150" s="615" t="s">
        <v>528</v>
      </c>
      <c r="B150" s="616" t="s">
        <v>543</v>
      </c>
      <c r="C150" s="628"/>
      <c r="D150" s="628"/>
      <c r="E150" s="628"/>
      <c r="F150" s="684"/>
      <c r="G150" s="624"/>
    </row>
    <row r="151" spans="1:7" ht="31.5" hidden="1">
      <c r="A151" s="610">
        <v>9</v>
      </c>
      <c r="B151" s="611" t="s">
        <v>529</v>
      </c>
      <c r="C151" s="628"/>
      <c r="D151" s="628"/>
      <c r="E151" s="628"/>
      <c r="F151" s="684"/>
      <c r="G151" s="624"/>
    </row>
    <row r="152" spans="1:7" ht="18.75" hidden="1">
      <c r="A152" s="615" t="s">
        <v>530</v>
      </c>
      <c r="B152" s="616" t="s">
        <v>542</v>
      </c>
      <c r="C152" s="628"/>
      <c r="D152" s="628"/>
      <c r="E152" s="628"/>
      <c r="F152" s="684"/>
      <c r="G152" s="624"/>
    </row>
    <row r="153" spans="1:7" ht="18.75" hidden="1">
      <c r="A153" s="615" t="s">
        <v>531</v>
      </c>
      <c r="B153" s="616" t="s">
        <v>543</v>
      </c>
      <c r="C153" s="628"/>
      <c r="D153" s="628"/>
      <c r="E153" s="628"/>
      <c r="F153" s="684"/>
      <c r="G153" s="624"/>
    </row>
    <row r="154" spans="1:7" ht="18.75" hidden="1">
      <c r="A154" s="610">
        <v>10</v>
      </c>
      <c r="B154" s="611" t="s">
        <v>532</v>
      </c>
      <c r="C154" s="628"/>
      <c r="D154" s="628"/>
      <c r="E154" s="628"/>
      <c r="F154" s="684"/>
      <c r="G154" s="624"/>
    </row>
    <row r="155" spans="1:7" ht="18.75" hidden="1">
      <c r="A155" s="615" t="s">
        <v>533</v>
      </c>
      <c r="B155" s="616" t="s">
        <v>542</v>
      </c>
      <c r="C155" s="628"/>
      <c r="D155" s="628"/>
      <c r="E155" s="628"/>
      <c r="F155" s="684"/>
      <c r="G155" s="624"/>
    </row>
    <row r="156" spans="1:7" ht="18.75" hidden="1">
      <c r="A156" s="615" t="s">
        <v>534</v>
      </c>
      <c r="B156" s="616" t="s">
        <v>543</v>
      </c>
      <c r="C156" s="628"/>
      <c r="D156" s="628"/>
      <c r="E156" s="628"/>
      <c r="F156" s="684"/>
      <c r="G156" s="624"/>
    </row>
    <row r="157" spans="1:7" ht="16.5" hidden="1">
      <c r="A157" s="624"/>
      <c r="B157" s="624"/>
      <c r="C157" s="624"/>
      <c r="D157" s="624"/>
      <c r="E157" s="711" t="s">
        <v>545</v>
      </c>
      <c r="F157" s="711"/>
      <c r="G157" s="711"/>
    </row>
    <row r="158" spans="1:7" ht="16.5" hidden="1">
      <c r="A158" s="624"/>
      <c r="B158" s="624"/>
      <c r="C158" s="624"/>
      <c r="D158" s="624"/>
      <c r="E158" s="705" t="s">
        <v>546</v>
      </c>
      <c r="F158" s="705"/>
      <c r="G158" s="705"/>
    </row>
    <row r="159" spans="1:7" ht="16.5" hidden="1">
      <c r="A159" s="624"/>
      <c r="B159" s="624"/>
      <c r="C159" s="624"/>
      <c r="D159" s="624"/>
      <c r="E159" s="711" t="s">
        <v>547</v>
      </c>
      <c r="F159" s="711"/>
      <c r="G159" s="711"/>
    </row>
    <row r="160" spans="1:7" ht="16.5" hidden="1">
      <c r="A160" s="624"/>
      <c r="B160" s="624"/>
      <c r="C160" s="624"/>
      <c r="D160" s="624"/>
      <c r="E160" s="705" t="s">
        <v>548</v>
      </c>
      <c r="F160" s="705"/>
      <c r="G160" s="705"/>
    </row>
  </sheetData>
  <sheetProtection/>
  <mergeCells count="11">
    <mergeCell ref="E157:G157"/>
    <mergeCell ref="E158:G158"/>
    <mergeCell ref="E159:G159"/>
    <mergeCell ref="E160:G160"/>
    <mergeCell ref="A1:F1"/>
    <mergeCell ref="A2:B2"/>
    <mergeCell ref="C2:F2"/>
    <mergeCell ref="A3:F3"/>
    <mergeCell ref="A4:F4"/>
    <mergeCell ref="E6:F6"/>
    <mergeCell ref="A5:F5"/>
  </mergeCells>
  <printOptions/>
  <pageMargins left="0.45" right="0.45" top="0.75" bottom="0.5" header="0.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106"/>
  <sheetViews>
    <sheetView showZeros="0" zoomScale="70" zoomScaleNormal="70" zoomScalePageLayoutView="0" workbookViewId="0" topLeftCell="B1">
      <pane xSplit="3" ySplit="13" topLeftCell="F21" activePane="bottomRight" state="frozen"/>
      <selection pane="topLeft" activeCell="B1" sqref="B1"/>
      <selection pane="topRight" activeCell="E1" sqref="E1"/>
      <selection pane="bottomLeft" activeCell="B13" sqref="B13"/>
      <selection pane="bottomRight" activeCell="B1" sqref="A1:IV16384"/>
    </sheetView>
  </sheetViews>
  <sheetFormatPr defaultColWidth="9.140625" defaultRowHeight="12.75" outlineLevelCol="1"/>
  <cols>
    <col min="1" max="1" width="8.8515625" style="207" hidden="1" customWidth="1" outlineLevel="1"/>
    <col min="2" max="2" width="5.57421875" style="207" customWidth="1" collapsed="1"/>
    <col min="3" max="3" width="45.7109375" style="209" customWidth="1"/>
    <col min="4" max="4" width="9.140625" style="210" hidden="1" customWidth="1"/>
    <col min="5" max="5" width="16.57421875" style="211" hidden="1" customWidth="1"/>
    <col min="6" max="6" width="16.57421875" style="596" customWidth="1"/>
    <col min="7" max="7" width="13.140625" style="207" customWidth="1" outlineLevel="1"/>
    <col min="8" max="8" width="12.8515625" style="207" customWidth="1" outlineLevel="1"/>
    <col min="9" max="9" width="11.57421875" style="212" customWidth="1" outlineLevel="1"/>
    <col min="10" max="10" width="11.421875" style="212" customWidth="1" outlineLevel="1"/>
    <col min="11" max="11" width="11.57421875" style="207" customWidth="1" outlineLevel="1"/>
    <col min="12" max="12" width="12.28125" style="207" customWidth="1" outlineLevel="1"/>
    <col min="13" max="14" width="10.57421875" style="212" customWidth="1" outlineLevel="1"/>
    <col min="15" max="15" width="13.7109375" style="207" customWidth="1" outlineLevel="1"/>
    <col min="16" max="16" width="13.421875" style="207" customWidth="1" outlineLevel="1"/>
    <col min="17" max="17" width="10.7109375" style="212" customWidth="1" outlineLevel="1"/>
    <col min="18" max="18" width="10.57421875" style="212" customWidth="1" outlineLevel="1"/>
    <col min="19" max="20" width="12.421875" style="207" customWidth="1" outlineLevel="1"/>
    <col min="21" max="22" width="10.57421875" style="212" customWidth="1" outlineLevel="1"/>
    <col min="23" max="24" width="12.421875" style="207" customWidth="1" outlineLevel="1"/>
    <col min="25" max="26" width="10.57421875" style="212" customWidth="1" outlineLevel="1"/>
    <col min="27" max="27" width="11.8515625" style="207" customWidth="1" outlineLevel="1"/>
    <col min="28" max="28" width="12.421875" style="207" customWidth="1" outlineLevel="1"/>
    <col min="29" max="30" width="11.28125" style="212" customWidth="1" outlineLevel="1"/>
    <col min="31" max="31" width="11.140625" style="207" customWidth="1" outlineLevel="1"/>
    <col min="32" max="32" width="12.140625" style="207" customWidth="1" outlineLevel="1"/>
    <col min="33" max="34" width="11.421875" style="212" customWidth="1" outlineLevel="1"/>
    <col min="35" max="35" width="11.421875" style="207" customWidth="1" outlineLevel="1"/>
    <col min="36" max="36" width="12.28125" style="207" customWidth="1" outlineLevel="1"/>
    <col min="37" max="38" width="11.421875" style="212" customWidth="1" outlineLevel="1"/>
    <col min="39" max="39" width="12.00390625" style="207" customWidth="1" outlineLevel="1"/>
    <col min="40" max="40" width="12.57421875" style="207" customWidth="1" outlineLevel="1"/>
    <col min="41" max="42" width="11.140625" style="212" customWidth="1" outlineLevel="1"/>
    <col min="43" max="43" width="12.00390625" style="207" customWidth="1" outlineLevel="1"/>
    <col min="44" max="44" width="12.8515625" style="207" customWidth="1" outlineLevel="1"/>
    <col min="45" max="46" width="11.140625" style="212" customWidth="1" outlineLevel="1"/>
    <col min="47" max="48" width="12.140625" style="207" customWidth="1" outlineLevel="1"/>
    <col min="49" max="49" width="11.140625" style="214" customWidth="1" outlineLevel="1"/>
    <col min="50" max="50" width="11.140625" style="215" customWidth="1" outlineLevel="1"/>
    <col min="51" max="52" width="13.00390625" style="207" customWidth="1" outlineLevel="1"/>
    <col min="53" max="54" width="10.57421875" style="212" customWidth="1" outlineLevel="1"/>
    <col min="55" max="55" width="11.7109375" style="207" customWidth="1" outlineLevel="1"/>
    <col min="56" max="56" width="12.140625" style="207" customWidth="1" outlineLevel="1"/>
    <col min="57" max="58" width="10.57421875" style="212" customWidth="1" outlineLevel="1"/>
    <col min="59" max="60" width="12.421875" style="207" customWidth="1" outlineLevel="1"/>
    <col min="61" max="62" width="10.57421875" style="212" customWidth="1" outlineLevel="1"/>
    <col min="63" max="63" width="11.8515625" style="207" customWidth="1" outlineLevel="1"/>
    <col min="64" max="64" width="12.421875" style="207" customWidth="1" outlineLevel="1"/>
    <col min="65" max="65" width="11.421875" style="212" customWidth="1" outlineLevel="1"/>
    <col min="66" max="66" width="11.421875" style="216" customWidth="1" outlineLevel="1"/>
    <col min="67" max="68" width="13.00390625" style="207" customWidth="1" outlineLevel="1"/>
    <col min="69" max="70" width="10.57421875" style="212" customWidth="1" outlineLevel="1"/>
    <col min="71" max="71" width="10.57421875" style="207" customWidth="1" outlineLevel="1"/>
    <col min="72" max="72" width="12.28125" style="207" customWidth="1" outlineLevel="1"/>
    <col min="73" max="73" width="10.57421875" style="207" customWidth="1" outlineLevel="1"/>
    <col min="74" max="74" width="11.140625" style="207" customWidth="1" outlineLevel="1"/>
    <col min="75" max="75" width="11.28125" style="207" customWidth="1" outlineLevel="1"/>
    <col min="76" max="76" width="12.140625" style="207" customWidth="1" outlineLevel="1"/>
    <col min="77" max="78" width="11.28125" style="212" customWidth="1" outlineLevel="1"/>
    <col min="79" max="80" width="13.00390625" style="207" customWidth="1"/>
    <col min="81" max="81" width="12.00390625" style="212" customWidth="1"/>
    <col min="82" max="82" width="12.00390625" style="217" customWidth="1"/>
    <col min="83" max="84" width="12.421875" style="207" customWidth="1" outlineLevel="1"/>
    <col min="85" max="85" width="11.421875" style="212" customWidth="1" outlineLevel="1"/>
    <col min="86" max="86" width="12.140625" style="212" customWidth="1" outlineLevel="1"/>
    <col min="87" max="88" width="12.140625" style="207" customWidth="1" outlineLevel="1"/>
    <col min="89" max="89" width="10.8515625" style="212" customWidth="1" outlineLevel="1"/>
    <col min="90" max="90" width="12.7109375" style="212" customWidth="1" outlineLevel="1"/>
    <col min="91" max="91" width="11.57421875" style="207" customWidth="1" outlineLevel="1"/>
    <col min="92" max="92" width="12.140625" style="207" customWidth="1" outlineLevel="1"/>
    <col min="93" max="94" width="11.57421875" style="212" customWidth="1" outlineLevel="1"/>
    <col min="95" max="96" width="12.28125" style="207" customWidth="1"/>
    <col min="97" max="97" width="10.7109375" style="212" customWidth="1"/>
    <col min="98" max="98" width="11.140625" style="212" customWidth="1"/>
    <col min="99" max="99" width="11.57421875" style="207" customWidth="1" outlineLevel="1"/>
    <col min="100" max="100" width="12.421875" style="207" customWidth="1" outlineLevel="1"/>
    <col min="101" max="102" width="11.57421875" style="212" customWidth="1" outlineLevel="1"/>
    <col min="103" max="103" width="11.8515625" style="207" customWidth="1" outlineLevel="1"/>
    <col min="104" max="104" width="13.140625" style="207" customWidth="1" outlineLevel="1"/>
    <col min="105" max="106" width="11.140625" style="212" customWidth="1" outlineLevel="1"/>
    <col min="107" max="108" width="12.140625" style="207" customWidth="1" outlineLevel="1"/>
    <col min="109" max="110" width="11.57421875" style="212" customWidth="1" outlineLevel="1"/>
    <col min="111" max="111" width="12.00390625" style="207" customWidth="1" outlineLevel="1"/>
    <col min="112" max="112" width="12.8515625" style="207" customWidth="1" outlineLevel="1"/>
    <col min="113" max="113" width="10.57421875" style="212" customWidth="1" outlineLevel="1"/>
    <col min="114" max="114" width="11.140625" style="212" customWidth="1" outlineLevel="1"/>
    <col min="115" max="115" width="13.421875" style="207" customWidth="1"/>
    <col min="116" max="116" width="13.00390625" style="207" customWidth="1"/>
    <col min="117" max="118" width="10.57421875" style="207" customWidth="1"/>
    <col min="119" max="119" width="13.421875" style="207" customWidth="1" outlineLevel="1"/>
    <col min="120" max="120" width="13.00390625" style="207" customWidth="1" outlineLevel="1"/>
    <col min="121" max="122" width="11.00390625" style="212" customWidth="1" outlineLevel="1"/>
    <col min="123" max="123" width="12.140625" style="207" hidden="1" customWidth="1" outlineLevel="1"/>
    <col min="124" max="124" width="11.421875" style="207" hidden="1" customWidth="1" outlineLevel="1"/>
    <col min="125" max="126" width="10.8515625" style="212" hidden="1" customWidth="1" outlineLevel="1"/>
    <col min="127" max="127" width="10.57421875" style="209" hidden="1" customWidth="1"/>
    <col min="128" max="128" width="12.421875" style="209" hidden="1" customWidth="1"/>
    <col min="129" max="129" width="10.57421875" style="209" hidden="1" customWidth="1"/>
    <col min="130" max="130" width="10.7109375" style="209" hidden="1" customWidth="1"/>
    <col min="131" max="132" width="13.140625" style="209" customWidth="1"/>
    <col min="133" max="133" width="11.140625" style="218" customWidth="1"/>
    <col min="134" max="134" width="11.421875" style="218" customWidth="1"/>
    <col min="135" max="135" width="11.7109375" style="209" hidden="1" customWidth="1"/>
    <col min="136" max="136" width="12.28125" style="209" hidden="1" customWidth="1"/>
    <col min="137" max="137" width="11.57421875" style="218" hidden="1" customWidth="1"/>
    <col min="138" max="138" width="12.421875" style="218" hidden="1" customWidth="1"/>
    <col min="139" max="139" width="10.140625" style="209" hidden="1" customWidth="1"/>
    <col min="140" max="140" width="12.421875" style="209" hidden="1" customWidth="1"/>
    <col min="141" max="141" width="11.00390625" style="209" hidden="1" customWidth="1"/>
    <col min="142" max="142" width="11.421875" style="209" hidden="1" customWidth="1"/>
    <col min="143" max="143" width="12.421875" style="209" customWidth="1"/>
    <col min="144" max="144" width="13.28125" style="209" customWidth="1"/>
    <col min="145" max="145" width="12.00390625" style="209" customWidth="1"/>
    <col min="146" max="146" width="12.00390625" style="219" customWidth="1"/>
    <col min="147" max="149" width="9.140625" style="207" customWidth="1"/>
    <col min="150" max="150" width="9.7109375" style="207" bestFit="1" customWidth="1"/>
    <col min="151" max="16384" width="9.140625" style="207" customWidth="1"/>
  </cols>
  <sheetData>
    <row r="1" spans="2:22" ht="18.75">
      <c r="B1" s="208" t="s">
        <v>7</v>
      </c>
      <c r="V1" s="213" t="s">
        <v>442</v>
      </c>
    </row>
    <row r="2" ht="18.75" hidden="1">
      <c r="B2" s="208"/>
    </row>
    <row r="3" spans="2:146" ht="82.5" customHeight="1" hidden="1">
      <c r="B3" s="175"/>
      <c r="C3" s="175"/>
      <c r="D3" s="176"/>
      <c r="E3" s="725" t="s">
        <v>490</v>
      </c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176"/>
      <c r="T3" s="176"/>
      <c r="U3" s="177"/>
      <c r="V3" s="177"/>
      <c r="W3" s="176"/>
      <c r="X3" s="176"/>
      <c r="Y3" s="177"/>
      <c r="Z3" s="177"/>
      <c r="AA3" s="176"/>
      <c r="AC3" s="177"/>
      <c r="AD3" s="177"/>
      <c r="AE3" s="176"/>
      <c r="AF3" s="176"/>
      <c r="AG3" s="177"/>
      <c r="AI3" s="176"/>
      <c r="AJ3" s="176"/>
      <c r="AK3" s="177"/>
      <c r="AL3" s="177"/>
      <c r="AM3" s="175"/>
      <c r="AN3" s="175"/>
      <c r="AO3" s="178"/>
      <c r="AP3" s="178"/>
      <c r="AQ3" s="175"/>
      <c r="AR3" s="175"/>
      <c r="AS3" s="178"/>
      <c r="AT3" s="178"/>
      <c r="AU3" s="175"/>
      <c r="AV3" s="175"/>
      <c r="AW3" s="179"/>
      <c r="AX3" s="180"/>
      <c r="AY3" s="175"/>
      <c r="AZ3" s="175"/>
      <c r="BA3" s="178"/>
      <c r="BB3" s="178"/>
      <c r="BC3" s="175"/>
      <c r="BD3" s="175"/>
      <c r="BE3" s="178"/>
      <c r="BF3" s="178"/>
      <c r="BG3" s="175"/>
      <c r="BH3" s="175"/>
      <c r="BI3" s="178"/>
      <c r="BJ3" s="178"/>
      <c r="BK3" s="175"/>
      <c r="BL3" s="175"/>
      <c r="BM3" s="178"/>
      <c r="BN3" s="181"/>
      <c r="BO3" s="175"/>
      <c r="BP3" s="175"/>
      <c r="BQ3" s="178"/>
      <c r="BR3" s="178"/>
      <c r="BS3" s="175"/>
      <c r="BT3" s="175"/>
      <c r="BU3" s="175"/>
      <c r="BV3" s="175"/>
      <c r="BW3" s="175"/>
      <c r="BX3" s="175"/>
      <c r="BY3" s="178"/>
      <c r="BZ3" s="178"/>
      <c r="CA3" s="175"/>
      <c r="CB3" s="175"/>
      <c r="CC3" s="178"/>
      <c r="CD3" s="182"/>
      <c r="CE3" s="175"/>
      <c r="CF3" s="175"/>
      <c r="CG3" s="178"/>
      <c r="CH3" s="178"/>
      <c r="CI3" s="175"/>
      <c r="CJ3" s="175"/>
      <c r="CK3" s="178"/>
      <c r="CL3" s="178"/>
      <c r="CM3" s="175"/>
      <c r="CN3" s="175"/>
      <c r="CO3" s="178"/>
      <c r="CP3" s="178"/>
      <c r="CQ3" s="175"/>
      <c r="CR3" s="175"/>
      <c r="CS3" s="178"/>
      <c r="CT3" s="178"/>
      <c r="CU3" s="175"/>
      <c r="CV3" s="175"/>
      <c r="CW3" s="178"/>
      <c r="CX3" s="178"/>
      <c r="CY3" s="175"/>
      <c r="CZ3" s="175"/>
      <c r="DA3" s="178"/>
      <c r="DB3" s="178"/>
      <c r="DC3" s="175"/>
      <c r="DD3" s="175"/>
      <c r="DE3" s="178"/>
      <c r="DF3" s="178"/>
      <c r="DG3" s="175"/>
      <c r="DH3" s="175"/>
      <c r="DI3" s="178"/>
      <c r="DJ3" s="178"/>
      <c r="DK3" s="175"/>
      <c r="DL3" s="175"/>
      <c r="DM3" s="175"/>
      <c r="DN3" s="175"/>
      <c r="DO3" s="175"/>
      <c r="DP3" s="175"/>
      <c r="DQ3" s="178"/>
      <c r="DR3" s="178"/>
      <c r="DS3" s="175"/>
      <c r="DT3" s="175"/>
      <c r="DU3" s="178"/>
      <c r="DV3" s="178"/>
      <c r="DW3" s="175"/>
      <c r="DX3" s="175"/>
      <c r="DY3" s="175"/>
      <c r="DZ3" s="175"/>
      <c r="EA3" s="207"/>
      <c r="EB3" s="207"/>
      <c r="EC3" s="212"/>
      <c r="ED3" s="212"/>
      <c r="EE3" s="207"/>
      <c r="EF3" s="207"/>
      <c r="EG3" s="212"/>
      <c r="EH3" s="212"/>
      <c r="EI3" s="207"/>
      <c r="EJ3" s="207"/>
      <c r="EK3" s="207"/>
      <c r="EL3" s="207"/>
      <c r="EM3" s="207"/>
      <c r="EN3" s="207"/>
      <c r="EO3" s="207"/>
      <c r="EP3" s="220"/>
    </row>
    <row r="4" spans="2:146" ht="15" customHeight="1" hidden="1">
      <c r="B4" s="221"/>
      <c r="C4" s="221"/>
      <c r="D4" s="221"/>
      <c r="E4" s="222"/>
      <c r="F4" s="597"/>
      <c r="G4" s="221"/>
      <c r="H4" s="221"/>
      <c r="I4" s="223"/>
      <c r="J4" s="223"/>
      <c r="K4" s="221"/>
      <c r="L4" s="221"/>
      <c r="M4" s="223"/>
      <c r="N4" s="223"/>
      <c r="O4" s="221"/>
      <c r="P4" s="221"/>
      <c r="Q4" s="223"/>
      <c r="R4" s="223"/>
      <c r="S4" s="221"/>
      <c r="T4" s="221"/>
      <c r="U4" s="223"/>
      <c r="V4" s="223"/>
      <c r="W4" s="221"/>
      <c r="X4" s="221"/>
      <c r="Y4" s="223"/>
      <c r="Z4" s="223"/>
      <c r="AA4" s="221"/>
      <c r="AB4" s="221"/>
      <c r="AC4" s="223"/>
      <c r="AD4" s="223"/>
      <c r="AE4" s="221"/>
      <c r="AF4" s="221"/>
      <c r="AG4" s="223"/>
      <c r="AH4" s="223"/>
      <c r="AI4" s="221"/>
      <c r="AJ4" s="221"/>
      <c r="AK4" s="223"/>
      <c r="AL4" s="223"/>
      <c r="AM4" s="221"/>
      <c r="AN4" s="221"/>
      <c r="AO4" s="223"/>
      <c r="AP4" s="223"/>
      <c r="AQ4" s="221"/>
      <c r="AR4" s="221"/>
      <c r="AS4" s="223"/>
      <c r="AT4" s="223"/>
      <c r="AU4" s="221"/>
      <c r="AV4" s="221"/>
      <c r="AW4" s="224"/>
      <c r="AX4" s="225"/>
      <c r="AY4" s="221"/>
      <c r="AZ4" s="221"/>
      <c r="BA4" s="223"/>
      <c r="BB4" s="223"/>
      <c r="BC4" s="221"/>
      <c r="BD4" s="221"/>
      <c r="BE4" s="223"/>
      <c r="BF4" s="223"/>
      <c r="BG4" s="221"/>
      <c r="BH4" s="221"/>
      <c r="BI4" s="223"/>
      <c r="BJ4" s="223"/>
      <c r="BK4" s="221"/>
      <c r="BL4" s="221"/>
      <c r="BM4" s="223"/>
      <c r="BN4" s="226"/>
      <c r="BO4" s="221"/>
      <c r="BP4" s="221"/>
      <c r="BQ4" s="223"/>
      <c r="BR4" s="223"/>
      <c r="BS4" s="221"/>
      <c r="BT4" s="221"/>
      <c r="BU4" s="221"/>
      <c r="BV4" s="221"/>
      <c r="BW4" s="221"/>
      <c r="BX4" s="221"/>
      <c r="BY4" s="223"/>
      <c r="BZ4" s="223"/>
      <c r="CA4" s="227"/>
      <c r="CB4" s="227"/>
      <c r="CC4" s="228"/>
      <c r="CD4" s="229"/>
      <c r="CE4" s="227"/>
      <c r="CF4" s="227"/>
      <c r="CG4" s="228"/>
      <c r="CH4" s="228"/>
      <c r="CI4" s="227">
        <v>-4988.700000000001</v>
      </c>
      <c r="CJ4" s="227"/>
      <c r="CK4" s="228"/>
      <c r="CL4" s="228"/>
      <c r="CM4" s="227"/>
      <c r="CN4" s="227"/>
      <c r="CO4" s="228"/>
      <c r="CP4" s="228"/>
      <c r="CQ4" s="227"/>
      <c r="CR4" s="227"/>
      <c r="CS4" s="228"/>
      <c r="CT4" s="228"/>
      <c r="CU4" s="227"/>
      <c r="CV4" s="227"/>
      <c r="CW4" s="228"/>
      <c r="CX4" s="228"/>
      <c r="CY4" s="227"/>
      <c r="CZ4" s="227"/>
      <c r="DA4" s="228"/>
      <c r="DB4" s="228"/>
      <c r="DC4" s="227"/>
      <c r="DD4" s="227"/>
      <c r="DE4" s="228"/>
      <c r="DF4" s="228"/>
      <c r="DG4" s="227"/>
      <c r="DH4" s="227"/>
      <c r="DI4" s="228"/>
      <c r="DJ4" s="228"/>
      <c r="DK4" s="227"/>
      <c r="DL4" s="227"/>
      <c r="DM4" s="227"/>
      <c r="DN4" s="227"/>
      <c r="DO4" s="227"/>
      <c r="DP4" s="227"/>
      <c r="DQ4" s="228"/>
      <c r="DR4" s="228"/>
      <c r="DS4" s="227"/>
      <c r="DT4" s="227"/>
      <c r="DU4" s="228"/>
      <c r="DV4" s="228"/>
      <c r="DW4" s="230"/>
      <c r="DX4" s="230"/>
      <c r="DY4" s="230"/>
      <c r="DZ4" s="230"/>
      <c r="EA4" s="230"/>
      <c r="EB4" s="230"/>
      <c r="EC4" s="231"/>
      <c r="ED4" s="231"/>
      <c r="EE4" s="230"/>
      <c r="EF4" s="230"/>
      <c r="EG4" s="231"/>
      <c r="EH4" s="231"/>
      <c r="EI4" s="230"/>
      <c r="EJ4" s="230"/>
      <c r="EK4" s="230"/>
      <c r="EL4" s="230"/>
      <c r="EM4" s="230"/>
      <c r="EN4" s="230"/>
      <c r="EO4" s="230"/>
      <c r="EP4" s="232"/>
    </row>
    <row r="5" spans="2:146" ht="18" customHeight="1" hidden="1">
      <c r="B5" s="221"/>
      <c r="C5" s="221"/>
      <c r="D5" s="221"/>
      <c r="E5" s="222"/>
      <c r="F5" s="597"/>
      <c r="G5" s="221"/>
      <c r="H5" s="221"/>
      <c r="I5" s="223"/>
      <c r="J5" s="223"/>
      <c r="K5" s="221"/>
      <c r="L5" s="221"/>
      <c r="M5" s="223"/>
      <c r="N5" s="223"/>
      <c r="O5" s="221"/>
      <c r="P5" s="221"/>
      <c r="Q5" s="223"/>
      <c r="R5" s="223"/>
      <c r="S5" s="221"/>
      <c r="T5" s="221"/>
      <c r="U5" s="223"/>
      <c r="V5" s="223"/>
      <c r="W5" s="221"/>
      <c r="X5" s="221"/>
      <c r="Y5" s="223"/>
      <c r="Z5" s="223"/>
      <c r="AA5" s="221"/>
      <c r="AB5" s="221"/>
      <c r="AC5" s="223"/>
      <c r="AD5" s="223"/>
      <c r="AE5" s="221"/>
      <c r="AF5" s="221"/>
      <c r="AG5" s="223"/>
      <c r="AH5" s="223"/>
      <c r="AI5" s="221"/>
      <c r="AJ5" s="221"/>
      <c r="AK5" s="223"/>
      <c r="AL5" s="223"/>
      <c r="AM5" s="221"/>
      <c r="AN5" s="221"/>
      <c r="AO5" s="223"/>
      <c r="AP5" s="223"/>
      <c r="AQ5" s="221"/>
      <c r="AR5" s="221"/>
      <c r="AS5" s="223"/>
      <c r="AT5" s="223"/>
      <c r="AU5" s="221"/>
      <c r="AV5" s="221"/>
      <c r="AW5" s="224"/>
      <c r="AX5" s="225"/>
      <c r="AY5" s="221"/>
      <c r="AZ5" s="221"/>
      <c r="BA5" s="223"/>
      <c r="BB5" s="223"/>
      <c r="BC5" s="221"/>
      <c r="BD5" s="221"/>
      <c r="BE5" s="223"/>
      <c r="BF5" s="223"/>
      <c r="BG5" s="221"/>
      <c r="BH5" s="221"/>
      <c r="BI5" s="223"/>
      <c r="BJ5" s="223"/>
      <c r="BK5" s="221"/>
      <c r="BL5" s="221"/>
      <c r="BM5" s="223"/>
      <c r="BN5" s="226"/>
      <c r="BO5" s="221"/>
      <c r="BP5" s="221"/>
      <c r="BQ5" s="223"/>
      <c r="BR5" s="223"/>
      <c r="BS5" s="221"/>
      <c r="BT5" s="221"/>
      <c r="BU5" s="221"/>
      <c r="BV5" s="221"/>
      <c r="BW5" s="221"/>
      <c r="BX5" s="221"/>
      <c r="BY5" s="223"/>
      <c r="BZ5" s="223"/>
      <c r="CA5" s="227"/>
      <c r="CB5" s="227"/>
      <c r="CC5" s="228"/>
      <c r="CD5" s="229"/>
      <c r="CE5" s="227"/>
      <c r="CF5" s="227"/>
      <c r="CG5" s="228"/>
      <c r="CH5" s="228"/>
      <c r="CI5" s="227"/>
      <c r="CJ5" s="227"/>
      <c r="CK5" s="228"/>
      <c r="CL5" s="228"/>
      <c r="CM5" s="227"/>
      <c r="CN5" s="227"/>
      <c r="CO5" s="228"/>
      <c r="CP5" s="228"/>
      <c r="CQ5" s="227"/>
      <c r="CR5" s="227"/>
      <c r="CS5" s="228"/>
      <c r="CT5" s="228"/>
      <c r="CU5" s="227"/>
      <c r="CV5" s="227"/>
      <c r="CW5" s="228"/>
      <c r="CX5" s="228"/>
      <c r="CY5" s="227"/>
      <c r="CZ5" s="227"/>
      <c r="DA5" s="228"/>
      <c r="DB5" s="228"/>
      <c r="DC5" s="227"/>
      <c r="DD5" s="227"/>
      <c r="DE5" s="228"/>
      <c r="DF5" s="228"/>
      <c r="DG5" s="227"/>
      <c r="DH5" s="227"/>
      <c r="DI5" s="228"/>
      <c r="DJ5" s="228"/>
      <c r="DK5" s="227"/>
      <c r="DL5" s="227"/>
      <c r="DM5" s="227"/>
      <c r="DN5" s="227"/>
      <c r="DO5" s="227"/>
      <c r="DP5" s="227"/>
      <c r="DQ5" s="228"/>
      <c r="DR5" s="228"/>
      <c r="DS5" s="227"/>
      <c r="DT5" s="227"/>
      <c r="DU5" s="228"/>
      <c r="DV5" s="228"/>
      <c r="DW5" s="230"/>
      <c r="DX5" s="230"/>
      <c r="DY5" s="230"/>
      <c r="DZ5" s="230"/>
      <c r="EA5" s="230"/>
      <c r="EB5" s="230"/>
      <c r="EC5" s="231"/>
      <c r="ED5" s="231"/>
      <c r="EE5" s="230"/>
      <c r="EF5" s="230"/>
      <c r="EG5" s="231"/>
      <c r="EH5" s="231"/>
      <c r="EI5" s="230"/>
      <c r="EJ5" s="230"/>
      <c r="EK5" s="230"/>
      <c r="EL5" s="230"/>
      <c r="EM5" s="230"/>
      <c r="EN5" s="230"/>
      <c r="EO5" s="230"/>
      <c r="EP5" s="232"/>
    </row>
    <row r="6" spans="1:146" s="243" customFormat="1" ht="16.5" customHeight="1">
      <c r="A6" s="207"/>
      <c r="B6" s="233"/>
      <c r="C6" s="233"/>
      <c r="D6" s="233"/>
      <c r="E6" s="234" t="e">
        <v>#REF!</v>
      </c>
      <c r="F6" s="598"/>
      <c r="G6" s="233"/>
      <c r="H6" s="233"/>
      <c r="I6" s="235"/>
      <c r="J6" s="235"/>
      <c r="K6" s="233"/>
      <c r="L6" s="233"/>
      <c r="M6" s="235"/>
      <c r="N6" s="235"/>
      <c r="O6" s="233"/>
      <c r="P6" s="233"/>
      <c r="Q6" s="235"/>
      <c r="R6" s="235"/>
      <c r="S6" s="233"/>
      <c r="T6" s="233"/>
      <c r="U6" s="235"/>
      <c r="V6" s="236" t="s">
        <v>8</v>
      </c>
      <c r="W6" s="233"/>
      <c r="X6" s="233"/>
      <c r="Y6" s="235"/>
      <c r="Z6" s="235"/>
      <c r="AA6" s="233"/>
      <c r="AB6" s="233"/>
      <c r="AC6" s="235"/>
      <c r="AD6" s="237"/>
      <c r="AE6" s="233"/>
      <c r="AF6" s="237"/>
      <c r="AG6" s="235"/>
      <c r="AH6" s="235"/>
      <c r="AI6" s="238"/>
      <c r="AJ6" s="238"/>
      <c r="AK6" s="239"/>
      <c r="AL6" s="236" t="s">
        <v>8</v>
      </c>
      <c r="AM6" s="238"/>
      <c r="AN6" s="233"/>
      <c r="AO6" s="235"/>
      <c r="AP6" s="235"/>
      <c r="AQ6" s="238"/>
      <c r="AR6" s="233"/>
      <c r="AS6" s="235"/>
      <c r="AT6" s="235"/>
      <c r="AU6" s="238"/>
      <c r="AV6" s="238"/>
      <c r="AW6" s="240"/>
      <c r="AX6" s="237"/>
      <c r="AY6" s="238"/>
      <c r="AZ6" s="241"/>
      <c r="BA6" s="242"/>
      <c r="BB6" s="236" t="s">
        <v>8</v>
      </c>
      <c r="BE6" s="244"/>
      <c r="BF6" s="244"/>
      <c r="BG6" s="233"/>
      <c r="BH6" s="233"/>
      <c r="BI6" s="235"/>
      <c r="BJ6" s="235"/>
      <c r="BK6" s="233"/>
      <c r="BL6" s="233"/>
      <c r="BM6" s="235"/>
      <c r="BN6" s="237"/>
      <c r="BO6" s="233"/>
      <c r="BP6" s="233"/>
      <c r="BQ6" s="235"/>
      <c r="BR6" s="236" t="s">
        <v>8</v>
      </c>
      <c r="BS6" s="233"/>
      <c r="BT6" s="233"/>
      <c r="BU6" s="233"/>
      <c r="BV6" s="233"/>
      <c r="BW6" s="233"/>
      <c r="BX6" s="233"/>
      <c r="BY6" s="235"/>
      <c r="BZ6" s="235"/>
      <c r="CA6" s="233"/>
      <c r="CB6" s="233"/>
      <c r="CC6" s="235"/>
      <c r="CD6" s="245"/>
      <c r="CE6" s="233"/>
      <c r="CF6" s="233"/>
      <c r="CG6" s="235"/>
      <c r="CH6" s="236" t="s">
        <v>8</v>
      </c>
      <c r="CI6" s="238"/>
      <c r="CJ6" s="238"/>
      <c r="CK6" s="239"/>
      <c r="CL6" s="239"/>
      <c r="CM6" s="238"/>
      <c r="CN6" s="238"/>
      <c r="CO6" s="239"/>
      <c r="CP6" s="237"/>
      <c r="CQ6" s="233"/>
      <c r="CR6" s="233"/>
      <c r="CS6" s="235"/>
      <c r="CT6" s="236" t="s">
        <v>8</v>
      </c>
      <c r="CU6" s="238"/>
      <c r="CV6" s="238"/>
      <c r="CW6" s="239"/>
      <c r="CX6" s="239"/>
      <c r="CY6" s="238"/>
      <c r="CZ6" s="238"/>
      <c r="DA6" s="239"/>
      <c r="DB6" s="239"/>
      <c r="DC6" s="233"/>
      <c r="DD6" s="233"/>
      <c r="DE6" s="235"/>
      <c r="DF6" s="237"/>
      <c r="DG6" s="233"/>
      <c r="DH6" s="233"/>
      <c r="DI6" s="235"/>
      <c r="DJ6" s="236" t="s">
        <v>8</v>
      </c>
      <c r="DK6" s="237"/>
      <c r="DL6" s="237"/>
      <c r="DM6" s="237"/>
      <c r="DN6" s="237"/>
      <c r="DO6" s="237"/>
      <c r="DP6" s="237"/>
      <c r="DQ6" s="245"/>
      <c r="DR6" s="245"/>
      <c r="DS6" s="233"/>
      <c r="DT6" s="233"/>
      <c r="DU6" s="235"/>
      <c r="DV6" s="236"/>
      <c r="DW6" s="233"/>
      <c r="DX6" s="233"/>
      <c r="DY6" s="233"/>
      <c r="DZ6" s="233"/>
      <c r="EA6" s="237"/>
      <c r="EB6" s="246"/>
      <c r="EC6" s="247"/>
      <c r="ED6" s="236"/>
      <c r="EE6" s="246"/>
      <c r="EF6" s="246"/>
      <c r="EG6" s="247"/>
      <c r="EH6" s="247"/>
      <c r="EI6" s="246"/>
      <c r="EJ6" s="246"/>
      <c r="EK6" s="246"/>
      <c r="EL6" s="246"/>
      <c r="EM6" s="246"/>
      <c r="EN6" s="246"/>
      <c r="EO6" s="246"/>
      <c r="EP6" s="236" t="s">
        <v>8</v>
      </c>
    </row>
    <row r="7" spans="1:146" s="249" customFormat="1" ht="50.25" customHeight="1">
      <c r="A7" s="248"/>
      <c r="B7" s="718" t="s">
        <v>30</v>
      </c>
      <c r="C7" s="718" t="s">
        <v>112</v>
      </c>
      <c r="D7" s="718" t="s">
        <v>383</v>
      </c>
      <c r="E7" s="727" t="s">
        <v>384</v>
      </c>
      <c r="F7" s="712" t="s">
        <v>554</v>
      </c>
      <c r="G7" s="730" t="s">
        <v>83</v>
      </c>
      <c r="H7" s="730"/>
      <c r="I7" s="730"/>
      <c r="J7" s="730"/>
      <c r="K7" s="715" t="s">
        <v>84</v>
      </c>
      <c r="L7" s="716"/>
      <c r="M7" s="716"/>
      <c r="N7" s="717"/>
      <c r="O7" s="715" t="s">
        <v>177</v>
      </c>
      <c r="P7" s="716"/>
      <c r="Q7" s="716"/>
      <c r="R7" s="717"/>
      <c r="S7" s="715" t="s">
        <v>178</v>
      </c>
      <c r="T7" s="716"/>
      <c r="U7" s="716"/>
      <c r="V7" s="717"/>
      <c r="W7" s="720" t="s">
        <v>118</v>
      </c>
      <c r="X7" s="721"/>
      <c r="Y7" s="721"/>
      <c r="Z7" s="722"/>
      <c r="AA7" s="715" t="s">
        <v>179</v>
      </c>
      <c r="AB7" s="716"/>
      <c r="AC7" s="716"/>
      <c r="AD7" s="717"/>
      <c r="AE7" s="715" t="s">
        <v>180</v>
      </c>
      <c r="AF7" s="716"/>
      <c r="AG7" s="716"/>
      <c r="AH7" s="717"/>
      <c r="AI7" s="715" t="s">
        <v>89</v>
      </c>
      <c r="AJ7" s="716"/>
      <c r="AK7" s="716"/>
      <c r="AL7" s="717"/>
      <c r="AM7" s="720" t="s">
        <v>90</v>
      </c>
      <c r="AN7" s="721"/>
      <c r="AO7" s="721"/>
      <c r="AP7" s="721"/>
      <c r="AQ7" s="715" t="s">
        <v>204</v>
      </c>
      <c r="AR7" s="716"/>
      <c r="AS7" s="716"/>
      <c r="AT7" s="716"/>
      <c r="AU7" s="715" t="s">
        <v>210</v>
      </c>
      <c r="AV7" s="716"/>
      <c r="AW7" s="716"/>
      <c r="AX7" s="717"/>
      <c r="AY7" s="715" t="s">
        <v>92</v>
      </c>
      <c r="AZ7" s="716"/>
      <c r="BA7" s="716"/>
      <c r="BB7" s="717"/>
      <c r="BC7" s="715" t="s">
        <v>385</v>
      </c>
      <c r="BD7" s="716"/>
      <c r="BE7" s="716"/>
      <c r="BF7" s="717"/>
      <c r="BG7" s="715" t="s">
        <v>31</v>
      </c>
      <c r="BH7" s="716"/>
      <c r="BI7" s="716"/>
      <c r="BJ7" s="717"/>
      <c r="BK7" s="715" t="s">
        <v>205</v>
      </c>
      <c r="BL7" s="716"/>
      <c r="BM7" s="716"/>
      <c r="BN7" s="717"/>
      <c r="BO7" s="715" t="s">
        <v>206</v>
      </c>
      <c r="BP7" s="716"/>
      <c r="BQ7" s="716"/>
      <c r="BR7" s="717"/>
      <c r="BS7" s="715" t="s">
        <v>201</v>
      </c>
      <c r="BT7" s="716"/>
      <c r="BU7" s="716"/>
      <c r="BV7" s="717"/>
      <c r="BW7" s="720" t="s">
        <v>181</v>
      </c>
      <c r="BX7" s="721"/>
      <c r="BY7" s="721"/>
      <c r="BZ7" s="722"/>
      <c r="CA7" s="715" t="s">
        <v>94</v>
      </c>
      <c r="CB7" s="716"/>
      <c r="CC7" s="716"/>
      <c r="CD7" s="717"/>
      <c r="CE7" s="715" t="s">
        <v>95</v>
      </c>
      <c r="CF7" s="716"/>
      <c r="CG7" s="716"/>
      <c r="CH7" s="717"/>
      <c r="CI7" s="715" t="s">
        <v>96</v>
      </c>
      <c r="CJ7" s="716"/>
      <c r="CK7" s="716"/>
      <c r="CL7" s="717"/>
      <c r="CM7" s="715" t="s">
        <v>182</v>
      </c>
      <c r="CN7" s="716"/>
      <c r="CO7" s="716"/>
      <c r="CP7" s="717"/>
      <c r="CQ7" s="715" t="s">
        <v>183</v>
      </c>
      <c r="CR7" s="716"/>
      <c r="CS7" s="716"/>
      <c r="CT7" s="717"/>
      <c r="CU7" s="715" t="s">
        <v>184</v>
      </c>
      <c r="CV7" s="716"/>
      <c r="CW7" s="716"/>
      <c r="CX7" s="717"/>
      <c r="CY7" s="715" t="s">
        <v>32</v>
      </c>
      <c r="CZ7" s="716"/>
      <c r="DA7" s="716"/>
      <c r="DB7" s="717"/>
      <c r="DC7" s="715" t="s">
        <v>33</v>
      </c>
      <c r="DD7" s="716"/>
      <c r="DE7" s="716"/>
      <c r="DF7" s="717"/>
      <c r="DG7" s="715" t="s">
        <v>27</v>
      </c>
      <c r="DH7" s="716"/>
      <c r="DI7" s="716"/>
      <c r="DJ7" s="717"/>
      <c r="DK7" s="715" t="s">
        <v>202</v>
      </c>
      <c r="DL7" s="716"/>
      <c r="DM7" s="716"/>
      <c r="DN7" s="717"/>
      <c r="DO7" s="715" t="s">
        <v>203</v>
      </c>
      <c r="DP7" s="716"/>
      <c r="DQ7" s="716"/>
      <c r="DR7" s="717"/>
      <c r="DS7" s="715" t="s">
        <v>110</v>
      </c>
      <c r="DT7" s="716"/>
      <c r="DU7" s="716"/>
      <c r="DV7" s="717"/>
      <c r="DW7" s="715" t="s">
        <v>106</v>
      </c>
      <c r="DX7" s="716"/>
      <c r="DY7" s="716"/>
      <c r="DZ7" s="717"/>
      <c r="EA7" s="715" t="s">
        <v>105</v>
      </c>
      <c r="EB7" s="716"/>
      <c r="EC7" s="716"/>
      <c r="ED7" s="717"/>
      <c r="EE7" s="715" t="s">
        <v>124</v>
      </c>
      <c r="EF7" s="716"/>
      <c r="EG7" s="716"/>
      <c r="EH7" s="717"/>
      <c r="EI7" s="715" t="s">
        <v>386</v>
      </c>
      <c r="EJ7" s="716"/>
      <c r="EK7" s="716"/>
      <c r="EL7" s="717"/>
      <c r="EM7" s="715" t="s">
        <v>119</v>
      </c>
      <c r="EN7" s="716"/>
      <c r="EO7" s="716"/>
      <c r="EP7" s="717"/>
    </row>
    <row r="8" spans="1:146" s="251" customFormat="1" ht="21" customHeight="1">
      <c r="A8" s="250"/>
      <c r="B8" s="726"/>
      <c r="C8" s="726"/>
      <c r="D8" s="719"/>
      <c r="E8" s="728"/>
      <c r="F8" s="713"/>
      <c r="G8" s="718" t="s">
        <v>387</v>
      </c>
      <c r="H8" s="718" t="s">
        <v>489</v>
      </c>
      <c r="I8" s="723" t="s">
        <v>388</v>
      </c>
      <c r="J8" s="724"/>
      <c r="K8" s="718" t="s">
        <v>387</v>
      </c>
      <c r="L8" s="718" t="s">
        <v>489</v>
      </c>
      <c r="M8" s="723" t="s">
        <v>388</v>
      </c>
      <c r="N8" s="724"/>
      <c r="O8" s="718" t="s">
        <v>387</v>
      </c>
      <c r="P8" s="718" t="s">
        <v>489</v>
      </c>
      <c r="Q8" s="723" t="s">
        <v>388</v>
      </c>
      <c r="R8" s="724"/>
      <c r="S8" s="718" t="s">
        <v>387</v>
      </c>
      <c r="T8" s="718" t="s">
        <v>489</v>
      </c>
      <c r="U8" s="723" t="s">
        <v>388</v>
      </c>
      <c r="V8" s="724"/>
      <c r="W8" s="718" t="s">
        <v>387</v>
      </c>
      <c r="X8" s="718" t="s">
        <v>489</v>
      </c>
      <c r="Y8" s="723" t="s">
        <v>388</v>
      </c>
      <c r="Z8" s="724"/>
      <c r="AA8" s="718" t="s">
        <v>387</v>
      </c>
      <c r="AB8" s="718" t="s">
        <v>489</v>
      </c>
      <c r="AC8" s="723" t="s">
        <v>388</v>
      </c>
      <c r="AD8" s="724"/>
      <c r="AE8" s="718" t="s">
        <v>387</v>
      </c>
      <c r="AF8" s="718" t="s">
        <v>489</v>
      </c>
      <c r="AG8" s="723" t="s">
        <v>388</v>
      </c>
      <c r="AH8" s="724"/>
      <c r="AI8" s="718" t="s">
        <v>387</v>
      </c>
      <c r="AJ8" s="718" t="s">
        <v>489</v>
      </c>
      <c r="AK8" s="723" t="s">
        <v>388</v>
      </c>
      <c r="AL8" s="724"/>
      <c r="AM8" s="718" t="s">
        <v>387</v>
      </c>
      <c r="AN8" s="718" t="s">
        <v>489</v>
      </c>
      <c r="AO8" s="723" t="s">
        <v>388</v>
      </c>
      <c r="AP8" s="724"/>
      <c r="AQ8" s="718" t="s">
        <v>387</v>
      </c>
      <c r="AR8" s="718" t="s">
        <v>489</v>
      </c>
      <c r="AS8" s="723" t="s">
        <v>388</v>
      </c>
      <c r="AT8" s="724"/>
      <c r="AU8" s="718" t="s">
        <v>387</v>
      </c>
      <c r="AV8" s="718" t="s">
        <v>489</v>
      </c>
      <c r="AW8" s="731" t="s">
        <v>388</v>
      </c>
      <c r="AX8" s="732"/>
      <c r="AY8" s="718" t="s">
        <v>387</v>
      </c>
      <c r="AZ8" s="718" t="s">
        <v>489</v>
      </c>
      <c r="BA8" s="723" t="s">
        <v>388</v>
      </c>
      <c r="BB8" s="724"/>
      <c r="BC8" s="718" t="s">
        <v>387</v>
      </c>
      <c r="BD8" s="718" t="s">
        <v>489</v>
      </c>
      <c r="BE8" s="723" t="s">
        <v>388</v>
      </c>
      <c r="BF8" s="724"/>
      <c r="BG8" s="718" t="s">
        <v>387</v>
      </c>
      <c r="BH8" s="718" t="s">
        <v>489</v>
      </c>
      <c r="BI8" s="723" t="s">
        <v>388</v>
      </c>
      <c r="BJ8" s="724"/>
      <c r="BK8" s="718" t="s">
        <v>387</v>
      </c>
      <c r="BL8" s="718" t="s">
        <v>489</v>
      </c>
      <c r="BM8" s="733" t="s">
        <v>388</v>
      </c>
      <c r="BN8" s="734"/>
      <c r="BO8" s="718" t="s">
        <v>387</v>
      </c>
      <c r="BP8" s="718" t="s">
        <v>489</v>
      </c>
      <c r="BQ8" s="723" t="s">
        <v>388</v>
      </c>
      <c r="BR8" s="724"/>
      <c r="BS8" s="718" t="s">
        <v>387</v>
      </c>
      <c r="BT8" s="718" t="s">
        <v>489</v>
      </c>
      <c r="BU8" s="715" t="s">
        <v>388</v>
      </c>
      <c r="BV8" s="717"/>
      <c r="BW8" s="718" t="s">
        <v>387</v>
      </c>
      <c r="BX8" s="718" t="s">
        <v>489</v>
      </c>
      <c r="BY8" s="723" t="s">
        <v>388</v>
      </c>
      <c r="BZ8" s="724"/>
      <c r="CA8" s="718" t="s">
        <v>387</v>
      </c>
      <c r="CB8" s="718" t="s">
        <v>489</v>
      </c>
      <c r="CC8" s="723" t="s">
        <v>388</v>
      </c>
      <c r="CD8" s="724"/>
      <c r="CE8" s="718" t="s">
        <v>387</v>
      </c>
      <c r="CF8" s="718" t="s">
        <v>489</v>
      </c>
      <c r="CG8" s="723" t="s">
        <v>388</v>
      </c>
      <c r="CH8" s="724"/>
      <c r="CI8" s="718" t="s">
        <v>387</v>
      </c>
      <c r="CJ8" s="718" t="s">
        <v>489</v>
      </c>
      <c r="CK8" s="723" t="s">
        <v>388</v>
      </c>
      <c r="CL8" s="724"/>
      <c r="CM8" s="718" t="s">
        <v>387</v>
      </c>
      <c r="CN8" s="718" t="s">
        <v>489</v>
      </c>
      <c r="CO8" s="723" t="s">
        <v>388</v>
      </c>
      <c r="CP8" s="724"/>
      <c r="CQ8" s="718" t="s">
        <v>387</v>
      </c>
      <c r="CR8" s="718" t="s">
        <v>489</v>
      </c>
      <c r="CS8" s="723" t="s">
        <v>388</v>
      </c>
      <c r="CT8" s="724"/>
      <c r="CU8" s="718" t="s">
        <v>387</v>
      </c>
      <c r="CV8" s="718" t="s">
        <v>489</v>
      </c>
      <c r="CW8" s="723" t="s">
        <v>388</v>
      </c>
      <c r="CX8" s="724"/>
      <c r="CY8" s="718" t="s">
        <v>387</v>
      </c>
      <c r="CZ8" s="718" t="s">
        <v>489</v>
      </c>
      <c r="DA8" s="723" t="s">
        <v>388</v>
      </c>
      <c r="DB8" s="724"/>
      <c r="DC8" s="718" t="s">
        <v>387</v>
      </c>
      <c r="DD8" s="718" t="s">
        <v>489</v>
      </c>
      <c r="DE8" s="723" t="s">
        <v>388</v>
      </c>
      <c r="DF8" s="724"/>
      <c r="DG8" s="718" t="s">
        <v>387</v>
      </c>
      <c r="DH8" s="718" t="s">
        <v>489</v>
      </c>
      <c r="DI8" s="723" t="s">
        <v>388</v>
      </c>
      <c r="DJ8" s="724"/>
      <c r="DK8" s="718" t="s">
        <v>387</v>
      </c>
      <c r="DL8" s="718" t="s">
        <v>489</v>
      </c>
      <c r="DM8" s="715" t="s">
        <v>388</v>
      </c>
      <c r="DN8" s="717"/>
      <c r="DO8" s="718" t="s">
        <v>387</v>
      </c>
      <c r="DP8" s="718" t="s">
        <v>489</v>
      </c>
      <c r="DQ8" s="723" t="s">
        <v>388</v>
      </c>
      <c r="DR8" s="724"/>
      <c r="DS8" s="718" t="s">
        <v>387</v>
      </c>
      <c r="DT8" s="718" t="s">
        <v>489</v>
      </c>
      <c r="DU8" s="723" t="s">
        <v>388</v>
      </c>
      <c r="DV8" s="724"/>
      <c r="DW8" s="718" t="s">
        <v>387</v>
      </c>
      <c r="DX8" s="718" t="s">
        <v>389</v>
      </c>
      <c r="DY8" s="715" t="s">
        <v>388</v>
      </c>
      <c r="DZ8" s="717"/>
      <c r="EA8" s="718" t="s">
        <v>387</v>
      </c>
      <c r="EB8" s="718" t="s">
        <v>489</v>
      </c>
      <c r="EC8" s="723" t="s">
        <v>388</v>
      </c>
      <c r="ED8" s="724"/>
      <c r="EE8" s="718" t="s">
        <v>387</v>
      </c>
      <c r="EF8" s="718" t="s">
        <v>489</v>
      </c>
      <c r="EG8" s="723" t="s">
        <v>388</v>
      </c>
      <c r="EH8" s="724"/>
      <c r="EI8" s="718" t="s">
        <v>387</v>
      </c>
      <c r="EJ8" s="718" t="s">
        <v>427</v>
      </c>
      <c r="EK8" s="715" t="s">
        <v>388</v>
      </c>
      <c r="EL8" s="717"/>
      <c r="EM8" s="718" t="s">
        <v>387</v>
      </c>
      <c r="EN8" s="718" t="s">
        <v>489</v>
      </c>
      <c r="EO8" s="715" t="s">
        <v>388</v>
      </c>
      <c r="EP8" s="717"/>
    </row>
    <row r="9" spans="1:146" s="251" customFormat="1" ht="52.5" customHeight="1">
      <c r="A9" s="250"/>
      <c r="B9" s="719"/>
      <c r="C9" s="719"/>
      <c r="D9" s="206"/>
      <c r="E9" s="729"/>
      <c r="F9" s="714"/>
      <c r="G9" s="719"/>
      <c r="H9" s="719"/>
      <c r="I9" s="199" t="s">
        <v>387</v>
      </c>
      <c r="J9" s="199" t="s">
        <v>390</v>
      </c>
      <c r="K9" s="719"/>
      <c r="L9" s="719"/>
      <c r="M9" s="199" t="s">
        <v>387</v>
      </c>
      <c r="N9" s="199" t="s">
        <v>390</v>
      </c>
      <c r="O9" s="719"/>
      <c r="P9" s="719"/>
      <c r="Q9" s="199" t="s">
        <v>387</v>
      </c>
      <c r="R9" s="199" t="s">
        <v>390</v>
      </c>
      <c r="S9" s="719"/>
      <c r="T9" s="719"/>
      <c r="U9" s="199" t="s">
        <v>387</v>
      </c>
      <c r="V9" s="199" t="s">
        <v>390</v>
      </c>
      <c r="W9" s="719"/>
      <c r="X9" s="719"/>
      <c r="Y9" s="199" t="s">
        <v>387</v>
      </c>
      <c r="Z9" s="199" t="s">
        <v>390</v>
      </c>
      <c r="AA9" s="719"/>
      <c r="AB9" s="719"/>
      <c r="AC9" s="199" t="s">
        <v>387</v>
      </c>
      <c r="AD9" s="199" t="s">
        <v>390</v>
      </c>
      <c r="AE9" s="719"/>
      <c r="AF9" s="719"/>
      <c r="AG9" s="199" t="s">
        <v>387</v>
      </c>
      <c r="AH9" s="199" t="s">
        <v>390</v>
      </c>
      <c r="AI9" s="719"/>
      <c r="AJ9" s="719"/>
      <c r="AK9" s="199" t="s">
        <v>387</v>
      </c>
      <c r="AL9" s="199" t="s">
        <v>390</v>
      </c>
      <c r="AM9" s="719"/>
      <c r="AN9" s="719"/>
      <c r="AO9" s="199" t="s">
        <v>387</v>
      </c>
      <c r="AP9" s="199" t="s">
        <v>390</v>
      </c>
      <c r="AQ9" s="719"/>
      <c r="AR9" s="719"/>
      <c r="AS9" s="199" t="s">
        <v>387</v>
      </c>
      <c r="AT9" s="199" t="s">
        <v>390</v>
      </c>
      <c r="AU9" s="719"/>
      <c r="AV9" s="719"/>
      <c r="AW9" s="200" t="s">
        <v>387</v>
      </c>
      <c r="AX9" s="201" t="s">
        <v>390</v>
      </c>
      <c r="AY9" s="719"/>
      <c r="AZ9" s="719"/>
      <c r="BA9" s="199" t="s">
        <v>387</v>
      </c>
      <c r="BB9" s="199" t="s">
        <v>390</v>
      </c>
      <c r="BC9" s="719"/>
      <c r="BD9" s="719"/>
      <c r="BE9" s="199" t="s">
        <v>387</v>
      </c>
      <c r="BF9" s="199" t="s">
        <v>390</v>
      </c>
      <c r="BG9" s="719"/>
      <c r="BH9" s="719"/>
      <c r="BI9" s="199" t="s">
        <v>387</v>
      </c>
      <c r="BJ9" s="199" t="s">
        <v>390</v>
      </c>
      <c r="BK9" s="719"/>
      <c r="BL9" s="719"/>
      <c r="BM9" s="199" t="s">
        <v>387</v>
      </c>
      <c r="BN9" s="202" t="s">
        <v>390</v>
      </c>
      <c r="BO9" s="719"/>
      <c r="BP9" s="719"/>
      <c r="BQ9" s="199" t="s">
        <v>387</v>
      </c>
      <c r="BR9" s="199" t="s">
        <v>390</v>
      </c>
      <c r="BS9" s="719"/>
      <c r="BT9" s="719"/>
      <c r="BU9" s="198" t="s">
        <v>387</v>
      </c>
      <c r="BV9" s="198" t="s">
        <v>390</v>
      </c>
      <c r="BW9" s="719"/>
      <c r="BX9" s="719"/>
      <c r="BY9" s="199" t="s">
        <v>387</v>
      </c>
      <c r="BZ9" s="199" t="s">
        <v>390</v>
      </c>
      <c r="CA9" s="719"/>
      <c r="CB9" s="719"/>
      <c r="CC9" s="199" t="s">
        <v>387</v>
      </c>
      <c r="CD9" s="199" t="s">
        <v>390</v>
      </c>
      <c r="CE9" s="719"/>
      <c r="CF9" s="719"/>
      <c r="CG9" s="199" t="s">
        <v>387</v>
      </c>
      <c r="CH9" s="199" t="s">
        <v>390</v>
      </c>
      <c r="CI9" s="719"/>
      <c r="CJ9" s="719"/>
      <c r="CK9" s="199" t="s">
        <v>387</v>
      </c>
      <c r="CL9" s="199" t="s">
        <v>390</v>
      </c>
      <c r="CM9" s="719"/>
      <c r="CN9" s="719"/>
      <c r="CO9" s="199" t="s">
        <v>387</v>
      </c>
      <c r="CP9" s="199" t="s">
        <v>390</v>
      </c>
      <c r="CQ9" s="719"/>
      <c r="CR9" s="719"/>
      <c r="CS9" s="199" t="s">
        <v>387</v>
      </c>
      <c r="CT9" s="199" t="s">
        <v>390</v>
      </c>
      <c r="CU9" s="719"/>
      <c r="CV9" s="719"/>
      <c r="CW9" s="199" t="s">
        <v>387</v>
      </c>
      <c r="CX9" s="199" t="s">
        <v>390</v>
      </c>
      <c r="CY9" s="719"/>
      <c r="CZ9" s="719"/>
      <c r="DA9" s="199" t="s">
        <v>387</v>
      </c>
      <c r="DB9" s="199" t="s">
        <v>390</v>
      </c>
      <c r="DC9" s="719"/>
      <c r="DD9" s="719"/>
      <c r="DE9" s="199" t="s">
        <v>387</v>
      </c>
      <c r="DF9" s="199" t="s">
        <v>390</v>
      </c>
      <c r="DG9" s="719"/>
      <c r="DH9" s="719"/>
      <c r="DI9" s="199" t="s">
        <v>387</v>
      </c>
      <c r="DJ9" s="199" t="s">
        <v>390</v>
      </c>
      <c r="DK9" s="719"/>
      <c r="DL9" s="719"/>
      <c r="DM9" s="198" t="s">
        <v>387</v>
      </c>
      <c r="DN9" s="198" t="s">
        <v>390</v>
      </c>
      <c r="DO9" s="719"/>
      <c r="DP9" s="719"/>
      <c r="DQ9" s="199" t="s">
        <v>387</v>
      </c>
      <c r="DR9" s="199" t="s">
        <v>390</v>
      </c>
      <c r="DS9" s="719"/>
      <c r="DT9" s="719"/>
      <c r="DU9" s="199" t="s">
        <v>387</v>
      </c>
      <c r="DV9" s="199" t="s">
        <v>390</v>
      </c>
      <c r="DW9" s="719"/>
      <c r="DX9" s="719"/>
      <c r="DY9" s="198" t="s">
        <v>387</v>
      </c>
      <c r="DZ9" s="198" t="s">
        <v>390</v>
      </c>
      <c r="EA9" s="719"/>
      <c r="EB9" s="719"/>
      <c r="EC9" s="199" t="s">
        <v>387</v>
      </c>
      <c r="ED9" s="199" t="s">
        <v>390</v>
      </c>
      <c r="EE9" s="719"/>
      <c r="EF9" s="719"/>
      <c r="EG9" s="199" t="s">
        <v>387</v>
      </c>
      <c r="EH9" s="199" t="s">
        <v>390</v>
      </c>
      <c r="EI9" s="719"/>
      <c r="EJ9" s="719"/>
      <c r="EK9" s="198" t="s">
        <v>387</v>
      </c>
      <c r="EL9" s="198" t="s">
        <v>390</v>
      </c>
      <c r="EM9" s="719"/>
      <c r="EN9" s="719"/>
      <c r="EO9" s="198" t="s">
        <v>387</v>
      </c>
      <c r="EP9" s="203" t="s">
        <v>390</v>
      </c>
    </row>
    <row r="10" spans="1:146" s="254" customFormat="1" ht="24" customHeight="1">
      <c r="A10" s="252"/>
      <c r="B10" s="198" t="s">
        <v>34</v>
      </c>
      <c r="C10" s="198" t="s">
        <v>55</v>
      </c>
      <c r="D10" s="198" t="s">
        <v>35</v>
      </c>
      <c r="E10" s="253" t="s">
        <v>391</v>
      </c>
      <c r="F10" s="599"/>
      <c r="G10" s="715">
        <v>1</v>
      </c>
      <c r="H10" s="716"/>
      <c r="I10" s="716"/>
      <c r="J10" s="717"/>
      <c r="K10" s="715">
        <v>2</v>
      </c>
      <c r="L10" s="716"/>
      <c r="M10" s="716"/>
      <c r="N10" s="717"/>
      <c r="O10" s="715">
        <v>3</v>
      </c>
      <c r="P10" s="716"/>
      <c r="Q10" s="716"/>
      <c r="R10" s="717"/>
      <c r="S10" s="735">
        <v>4</v>
      </c>
      <c r="T10" s="736"/>
      <c r="U10" s="736"/>
      <c r="V10" s="737"/>
      <c r="W10" s="715">
        <v>5</v>
      </c>
      <c r="X10" s="716"/>
      <c r="Y10" s="716"/>
      <c r="Z10" s="717"/>
      <c r="AA10" s="715">
        <v>6</v>
      </c>
      <c r="AB10" s="716"/>
      <c r="AC10" s="716"/>
      <c r="AD10" s="717"/>
      <c r="AE10" s="715">
        <v>7</v>
      </c>
      <c r="AF10" s="716"/>
      <c r="AG10" s="716"/>
      <c r="AH10" s="717"/>
      <c r="AI10" s="715">
        <v>8</v>
      </c>
      <c r="AJ10" s="716"/>
      <c r="AK10" s="716"/>
      <c r="AL10" s="717"/>
      <c r="AM10" s="715">
        <v>9</v>
      </c>
      <c r="AN10" s="716"/>
      <c r="AO10" s="716"/>
      <c r="AP10" s="717"/>
      <c r="AQ10" s="715">
        <v>10</v>
      </c>
      <c r="AR10" s="716"/>
      <c r="AS10" s="716"/>
      <c r="AT10" s="717"/>
      <c r="AU10" s="715">
        <v>11</v>
      </c>
      <c r="AV10" s="716"/>
      <c r="AW10" s="716"/>
      <c r="AX10" s="717"/>
      <c r="AY10" s="715">
        <v>12</v>
      </c>
      <c r="AZ10" s="716"/>
      <c r="BA10" s="716"/>
      <c r="BB10" s="717"/>
      <c r="BC10" s="715">
        <v>13</v>
      </c>
      <c r="BD10" s="716"/>
      <c r="BE10" s="716"/>
      <c r="BF10" s="717"/>
      <c r="BG10" s="715">
        <v>14</v>
      </c>
      <c r="BH10" s="716"/>
      <c r="BI10" s="716"/>
      <c r="BJ10" s="717"/>
      <c r="BK10" s="715">
        <v>15</v>
      </c>
      <c r="BL10" s="716"/>
      <c r="BM10" s="716"/>
      <c r="BN10" s="717"/>
      <c r="BO10" s="715">
        <v>16</v>
      </c>
      <c r="BP10" s="716"/>
      <c r="BQ10" s="716"/>
      <c r="BR10" s="717"/>
      <c r="BS10" s="715">
        <v>17</v>
      </c>
      <c r="BT10" s="716"/>
      <c r="BU10" s="716"/>
      <c r="BV10" s="717"/>
      <c r="BW10" s="715">
        <v>18</v>
      </c>
      <c r="BX10" s="716"/>
      <c r="BY10" s="716"/>
      <c r="BZ10" s="717"/>
      <c r="CA10" s="715">
        <v>19</v>
      </c>
      <c r="CB10" s="716"/>
      <c r="CC10" s="716"/>
      <c r="CD10" s="717"/>
      <c r="CE10" s="715">
        <v>20</v>
      </c>
      <c r="CF10" s="716"/>
      <c r="CG10" s="716"/>
      <c r="CH10" s="717"/>
      <c r="CI10" s="715">
        <v>21</v>
      </c>
      <c r="CJ10" s="716"/>
      <c r="CK10" s="716"/>
      <c r="CL10" s="717"/>
      <c r="CM10" s="715">
        <v>23</v>
      </c>
      <c r="CN10" s="716"/>
      <c r="CO10" s="716"/>
      <c r="CP10" s="717"/>
      <c r="CQ10" s="715">
        <v>24</v>
      </c>
      <c r="CR10" s="716"/>
      <c r="CS10" s="716"/>
      <c r="CT10" s="717"/>
      <c r="CU10" s="715">
        <v>25</v>
      </c>
      <c r="CV10" s="716"/>
      <c r="CW10" s="716"/>
      <c r="CX10" s="717"/>
      <c r="CY10" s="715">
        <v>26</v>
      </c>
      <c r="CZ10" s="716"/>
      <c r="DA10" s="716"/>
      <c r="DB10" s="717"/>
      <c r="DC10" s="715">
        <v>27</v>
      </c>
      <c r="DD10" s="716"/>
      <c r="DE10" s="716"/>
      <c r="DF10" s="717"/>
      <c r="DG10" s="715">
        <v>28</v>
      </c>
      <c r="DH10" s="716"/>
      <c r="DI10" s="716"/>
      <c r="DJ10" s="717"/>
      <c r="DK10" s="715">
        <v>29</v>
      </c>
      <c r="DL10" s="716"/>
      <c r="DM10" s="716"/>
      <c r="DN10" s="717"/>
      <c r="DO10" s="715">
        <v>30</v>
      </c>
      <c r="DP10" s="716"/>
      <c r="DQ10" s="716"/>
      <c r="DR10" s="717"/>
      <c r="DS10" s="715">
        <v>31</v>
      </c>
      <c r="DT10" s="716"/>
      <c r="DU10" s="716"/>
      <c r="DV10" s="717"/>
      <c r="DW10" s="715">
        <v>33</v>
      </c>
      <c r="DX10" s="716"/>
      <c r="DY10" s="716"/>
      <c r="DZ10" s="717"/>
      <c r="EA10" s="715">
        <v>31</v>
      </c>
      <c r="EB10" s="716"/>
      <c r="EC10" s="716"/>
      <c r="ED10" s="717"/>
      <c r="EE10" s="715">
        <v>32</v>
      </c>
      <c r="EF10" s="716"/>
      <c r="EG10" s="716"/>
      <c r="EH10" s="717"/>
      <c r="EI10" s="715">
        <v>35</v>
      </c>
      <c r="EJ10" s="716"/>
      <c r="EK10" s="716"/>
      <c r="EL10" s="717"/>
      <c r="EM10" s="715">
        <v>32</v>
      </c>
      <c r="EN10" s="716"/>
      <c r="EO10" s="716"/>
      <c r="EP10" s="717"/>
    </row>
    <row r="11" spans="1:146" s="266" customFormat="1" ht="15" customHeight="1" hidden="1">
      <c r="A11" s="255"/>
      <c r="B11" s="256"/>
      <c r="C11" s="257" t="s">
        <v>73</v>
      </c>
      <c r="D11" s="256"/>
      <c r="E11" s="258" t="e">
        <v>#REF!</v>
      </c>
      <c r="F11" s="600"/>
      <c r="G11" s="259">
        <v>570</v>
      </c>
      <c r="H11" s="259"/>
      <c r="I11" s="260"/>
      <c r="J11" s="260"/>
      <c r="K11" s="259">
        <v>167</v>
      </c>
      <c r="L11" s="259"/>
      <c r="M11" s="260"/>
      <c r="N11" s="260"/>
      <c r="O11" s="259">
        <v>496</v>
      </c>
      <c r="P11" s="259"/>
      <c r="Q11" s="260"/>
      <c r="R11" s="260"/>
      <c r="S11" s="738"/>
      <c r="T11" s="739"/>
      <c r="U11" s="739"/>
      <c r="V11" s="740"/>
      <c r="W11" s="259">
        <v>25</v>
      </c>
      <c r="X11" s="259"/>
      <c r="Y11" s="260"/>
      <c r="Z11" s="260"/>
      <c r="AA11" s="259">
        <v>20</v>
      </c>
      <c r="AB11" s="259"/>
      <c r="AC11" s="260"/>
      <c r="AD11" s="260"/>
      <c r="AE11" s="259">
        <v>15</v>
      </c>
      <c r="AF11" s="259"/>
      <c r="AG11" s="260"/>
      <c r="AH11" s="260"/>
      <c r="AI11" s="259">
        <v>12</v>
      </c>
      <c r="AJ11" s="259"/>
      <c r="AK11" s="260"/>
      <c r="AL11" s="260"/>
      <c r="AM11" s="259">
        <v>10</v>
      </c>
      <c r="AN11" s="259">
        <v>10</v>
      </c>
      <c r="AO11" s="260"/>
      <c r="AP11" s="260"/>
      <c r="AQ11" s="259">
        <v>15</v>
      </c>
      <c r="AR11" s="259">
        <v>15</v>
      </c>
      <c r="AS11" s="260"/>
      <c r="AT11" s="260"/>
      <c r="AU11" s="259">
        <v>12</v>
      </c>
      <c r="AV11" s="259"/>
      <c r="AW11" s="261"/>
      <c r="AX11" s="262"/>
      <c r="AY11" s="259">
        <v>20</v>
      </c>
      <c r="AZ11" s="259"/>
      <c r="BA11" s="260"/>
      <c r="BB11" s="260"/>
      <c r="BC11" s="259">
        <v>15</v>
      </c>
      <c r="BD11" s="259"/>
      <c r="BE11" s="260"/>
      <c r="BF11" s="260"/>
      <c r="BG11" s="259">
        <v>15</v>
      </c>
      <c r="BH11" s="259"/>
      <c r="BI11" s="260"/>
      <c r="BJ11" s="260"/>
      <c r="BK11" s="259">
        <v>2</v>
      </c>
      <c r="BL11" s="259"/>
      <c r="BM11" s="260"/>
      <c r="BN11" s="263"/>
      <c r="BO11" s="259">
        <v>0</v>
      </c>
      <c r="BP11" s="259"/>
      <c r="BQ11" s="260"/>
      <c r="BR11" s="260"/>
      <c r="BS11" s="259">
        <v>2</v>
      </c>
      <c r="BT11" s="259"/>
      <c r="BU11" s="259"/>
      <c r="BV11" s="259"/>
      <c r="BW11" s="259">
        <v>29</v>
      </c>
      <c r="BX11" s="259"/>
      <c r="BY11" s="260"/>
      <c r="BZ11" s="260"/>
      <c r="CA11" s="259">
        <v>311</v>
      </c>
      <c r="CB11" s="259"/>
      <c r="CC11" s="260"/>
      <c r="CD11" s="264"/>
      <c r="CE11" s="259">
        <v>0</v>
      </c>
      <c r="CF11" s="259"/>
      <c r="CG11" s="260"/>
      <c r="CH11" s="260"/>
      <c r="CI11" s="259">
        <v>60</v>
      </c>
      <c r="CJ11" s="259"/>
      <c r="CK11" s="260"/>
      <c r="CL11" s="260"/>
      <c r="CM11" s="259">
        <v>30</v>
      </c>
      <c r="CN11" s="259"/>
      <c r="CO11" s="260"/>
      <c r="CP11" s="260"/>
      <c r="CQ11" s="259">
        <v>149</v>
      </c>
      <c r="CR11" s="259"/>
      <c r="CS11" s="260"/>
      <c r="CT11" s="260"/>
      <c r="CU11" s="259">
        <v>50</v>
      </c>
      <c r="CV11" s="259"/>
      <c r="CW11" s="260"/>
      <c r="CX11" s="260"/>
      <c r="CY11" s="259">
        <v>43</v>
      </c>
      <c r="CZ11" s="259"/>
      <c r="DA11" s="260"/>
      <c r="DB11" s="260"/>
      <c r="DC11" s="259">
        <v>18</v>
      </c>
      <c r="DD11" s="259"/>
      <c r="DE11" s="260"/>
      <c r="DF11" s="260"/>
      <c r="DG11" s="259">
        <v>23</v>
      </c>
      <c r="DH11" s="259"/>
      <c r="DI11" s="260"/>
      <c r="DJ11" s="260"/>
      <c r="DK11" s="259">
        <v>0</v>
      </c>
      <c r="DL11" s="259"/>
      <c r="DM11" s="259"/>
      <c r="DN11" s="259"/>
      <c r="DO11" s="259">
        <v>0</v>
      </c>
      <c r="DP11" s="259"/>
      <c r="DQ11" s="260"/>
      <c r="DR11" s="260"/>
      <c r="DS11" s="259" t="e">
        <v>#REF!</v>
      </c>
      <c r="DT11" s="259"/>
      <c r="DU11" s="260"/>
      <c r="DV11" s="260"/>
      <c r="DW11" s="259">
        <v>0</v>
      </c>
      <c r="DX11" s="259"/>
      <c r="DY11" s="259"/>
      <c r="DZ11" s="259"/>
      <c r="EA11" s="259">
        <v>0</v>
      </c>
      <c r="EB11" s="259"/>
      <c r="EC11" s="260"/>
      <c r="ED11" s="260"/>
      <c r="EE11" s="259"/>
      <c r="EF11" s="259"/>
      <c r="EG11" s="260"/>
      <c r="EH11" s="260"/>
      <c r="EI11" s="259" t="e">
        <v>#REF!</v>
      </c>
      <c r="EJ11" s="259"/>
      <c r="EK11" s="259"/>
      <c r="EL11" s="259"/>
      <c r="EM11" s="259">
        <v>0</v>
      </c>
      <c r="EN11" s="259"/>
      <c r="EO11" s="259"/>
      <c r="EP11" s="265"/>
    </row>
    <row r="12" spans="1:146" s="277" customFormat="1" ht="15" customHeight="1" hidden="1">
      <c r="A12" s="267"/>
      <c r="B12" s="268"/>
      <c r="C12" s="269" t="s">
        <v>49</v>
      </c>
      <c r="D12" s="268"/>
      <c r="E12" s="258" t="e">
        <v>#REF!</v>
      </c>
      <c r="F12" s="600"/>
      <c r="G12" s="270">
        <v>570</v>
      </c>
      <c r="H12" s="270"/>
      <c r="I12" s="271"/>
      <c r="J12" s="271"/>
      <c r="K12" s="270">
        <v>167</v>
      </c>
      <c r="L12" s="270"/>
      <c r="M12" s="271"/>
      <c r="N12" s="271"/>
      <c r="O12" s="270">
        <v>328</v>
      </c>
      <c r="P12" s="270"/>
      <c r="Q12" s="271"/>
      <c r="R12" s="271"/>
      <c r="S12" s="270">
        <v>10</v>
      </c>
      <c r="T12" s="270"/>
      <c r="U12" s="271"/>
      <c r="V12" s="271"/>
      <c r="W12" s="270">
        <v>25</v>
      </c>
      <c r="X12" s="270"/>
      <c r="Y12" s="271"/>
      <c r="Z12" s="271"/>
      <c r="AA12" s="270">
        <v>20</v>
      </c>
      <c r="AB12" s="270"/>
      <c r="AC12" s="271"/>
      <c r="AD12" s="271"/>
      <c r="AE12" s="270">
        <v>15</v>
      </c>
      <c r="AF12" s="270"/>
      <c r="AG12" s="271"/>
      <c r="AH12" s="271"/>
      <c r="AI12" s="270">
        <v>12</v>
      </c>
      <c r="AJ12" s="270"/>
      <c r="AK12" s="271"/>
      <c r="AL12" s="271"/>
      <c r="AM12" s="270">
        <v>10</v>
      </c>
      <c r="AN12" s="270">
        <v>10</v>
      </c>
      <c r="AO12" s="271"/>
      <c r="AP12" s="271"/>
      <c r="AQ12" s="270">
        <v>15</v>
      </c>
      <c r="AR12" s="270">
        <v>15</v>
      </c>
      <c r="AS12" s="271"/>
      <c r="AT12" s="271"/>
      <c r="AU12" s="270">
        <v>12</v>
      </c>
      <c r="AV12" s="270"/>
      <c r="AW12" s="272"/>
      <c r="AX12" s="273"/>
      <c r="AY12" s="270">
        <v>20</v>
      </c>
      <c r="AZ12" s="270"/>
      <c r="BA12" s="271"/>
      <c r="BB12" s="271"/>
      <c r="BC12" s="270">
        <v>15</v>
      </c>
      <c r="BD12" s="270"/>
      <c r="BE12" s="271"/>
      <c r="BF12" s="271"/>
      <c r="BG12" s="270">
        <v>15</v>
      </c>
      <c r="BH12" s="270"/>
      <c r="BI12" s="271"/>
      <c r="BJ12" s="271"/>
      <c r="BK12" s="270">
        <v>2</v>
      </c>
      <c r="BL12" s="270"/>
      <c r="BM12" s="271"/>
      <c r="BN12" s="274"/>
      <c r="BO12" s="270" t="e">
        <v>#REF!</v>
      </c>
      <c r="BP12" s="270"/>
      <c r="BQ12" s="271"/>
      <c r="BR12" s="271"/>
      <c r="BS12" s="270">
        <v>2</v>
      </c>
      <c r="BT12" s="270"/>
      <c r="BU12" s="270"/>
      <c r="BV12" s="270"/>
      <c r="BW12" s="270">
        <v>29</v>
      </c>
      <c r="BX12" s="270"/>
      <c r="BY12" s="271"/>
      <c r="BZ12" s="271"/>
      <c r="CA12" s="270" t="e">
        <v>#REF!</v>
      </c>
      <c r="CB12" s="270"/>
      <c r="CC12" s="271"/>
      <c r="CD12" s="275"/>
      <c r="CE12" s="270" t="e">
        <v>#REF!</v>
      </c>
      <c r="CF12" s="270"/>
      <c r="CG12" s="271"/>
      <c r="CH12" s="271"/>
      <c r="CI12" s="270">
        <v>25</v>
      </c>
      <c r="CJ12" s="270"/>
      <c r="CK12" s="271"/>
      <c r="CL12" s="271"/>
      <c r="CM12" s="270">
        <v>10</v>
      </c>
      <c r="CN12" s="270"/>
      <c r="CO12" s="271"/>
      <c r="CP12" s="271"/>
      <c r="CQ12" s="270">
        <v>117</v>
      </c>
      <c r="CR12" s="270"/>
      <c r="CS12" s="271"/>
      <c r="CT12" s="271"/>
      <c r="CU12" s="270">
        <v>20</v>
      </c>
      <c r="CV12" s="270"/>
      <c r="CW12" s="271"/>
      <c r="CX12" s="271"/>
      <c r="CY12" s="270">
        <v>8</v>
      </c>
      <c r="CZ12" s="270"/>
      <c r="DA12" s="271"/>
      <c r="DB12" s="271"/>
      <c r="DC12" s="270" t="e">
        <v>#REF!</v>
      </c>
      <c r="DD12" s="270"/>
      <c r="DE12" s="271"/>
      <c r="DF12" s="271"/>
      <c r="DG12" s="270">
        <v>1</v>
      </c>
      <c r="DH12" s="270"/>
      <c r="DI12" s="271"/>
      <c r="DJ12" s="271"/>
      <c r="DK12" s="270" t="e">
        <v>#REF!</v>
      </c>
      <c r="DL12" s="270"/>
      <c r="DM12" s="270"/>
      <c r="DN12" s="270"/>
      <c r="DO12" s="270" t="e">
        <v>#REF!</v>
      </c>
      <c r="DP12" s="270"/>
      <c r="DQ12" s="271"/>
      <c r="DR12" s="271"/>
      <c r="DS12" s="270" t="e">
        <v>#REF!</v>
      </c>
      <c r="DT12" s="270"/>
      <c r="DU12" s="271"/>
      <c r="DV12" s="271"/>
      <c r="DW12" s="270" t="e">
        <v>#REF!</v>
      </c>
      <c r="DX12" s="270"/>
      <c r="DY12" s="270"/>
      <c r="DZ12" s="270"/>
      <c r="EA12" s="270" t="e">
        <v>#REF!</v>
      </c>
      <c r="EB12" s="270"/>
      <c r="EC12" s="271"/>
      <c r="ED12" s="271"/>
      <c r="EE12" s="270"/>
      <c r="EF12" s="270"/>
      <c r="EG12" s="271"/>
      <c r="EH12" s="271"/>
      <c r="EI12" s="270" t="e">
        <v>#REF!</v>
      </c>
      <c r="EJ12" s="270"/>
      <c r="EK12" s="270"/>
      <c r="EL12" s="270"/>
      <c r="EM12" s="270" t="e">
        <v>#REF!</v>
      </c>
      <c r="EN12" s="270"/>
      <c r="EO12" s="270"/>
      <c r="EP12" s="276"/>
    </row>
    <row r="13" spans="1:146" s="277" customFormat="1" ht="15.75" customHeight="1" hidden="1">
      <c r="A13" s="267"/>
      <c r="B13" s="268"/>
      <c r="C13" s="269" t="s">
        <v>50</v>
      </c>
      <c r="D13" s="268"/>
      <c r="E13" s="258" t="e">
        <v>#REF!</v>
      </c>
      <c r="F13" s="600"/>
      <c r="G13" s="270" t="e">
        <v>#REF!</v>
      </c>
      <c r="H13" s="270"/>
      <c r="I13" s="271"/>
      <c r="J13" s="271"/>
      <c r="K13" s="270" t="e">
        <v>#REF!</v>
      </c>
      <c r="L13" s="270"/>
      <c r="M13" s="271"/>
      <c r="N13" s="271"/>
      <c r="O13" s="270">
        <v>168</v>
      </c>
      <c r="P13" s="270"/>
      <c r="Q13" s="271"/>
      <c r="R13" s="271"/>
      <c r="S13" s="270" t="e">
        <v>#REF!</v>
      </c>
      <c r="T13" s="270"/>
      <c r="U13" s="271"/>
      <c r="V13" s="271"/>
      <c r="W13" s="270" t="e">
        <v>#REF!</v>
      </c>
      <c r="X13" s="270"/>
      <c r="Y13" s="271"/>
      <c r="Z13" s="271"/>
      <c r="AA13" s="270" t="e">
        <v>#REF!</v>
      </c>
      <c r="AB13" s="270"/>
      <c r="AC13" s="271"/>
      <c r="AD13" s="271"/>
      <c r="AE13" s="270" t="e">
        <v>#REF!</v>
      </c>
      <c r="AF13" s="270"/>
      <c r="AG13" s="271"/>
      <c r="AH13" s="271"/>
      <c r="AI13" s="270" t="e">
        <v>#REF!</v>
      </c>
      <c r="AJ13" s="270"/>
      <c r="AK13" s="271"/>
      <c r="AL13" s="271"/>
      <c r="AM13" s="270" t="e">
        <v>#REF!</v>
      </c>
      <c r="AN13" s="270" t="e">
        <v>#REF!</v>
      </c>
      <c r="AO13" s="271"/>
      <c r="AP13" s="271"/>
      <c r="AQ13" s="270" t="e">
        <v>#REF!</v>
      </c>
      <c r="AR13" s="270" t="e">
        <v>#REF!</v>
      </c>
      <c r="AS13" s="271"/>
      <c r="AT13" s="271"/>
      <c r="AU13" s="270" t="e">
        <v>#REF!</v>
      </c>
      <c r="AV13" s="270"/>
      <c r="AW13" s="272"/>
      <c r="AX13" s="273"/>
      <c r="AY13" s="270" t="e">
        <v>#REF!</v>
      </c>
      <c r="AZ13" s="270"/>
      <c r="BA13" s="271"/>
      <c r="BB13" s="271"/>
      <c r="BC13" s="270" t="e">
        <v>#REF!</v>
      </c>
      <c r="BD13" s="270"/>
      <c r="BE13" s="271"/>
      <c r="BF13" s="271"/>
      <c r="BG13" s="270" t="e">
        <v>#REF!</v>
      </c>
      <c r="BH13" s="270"/>
      <c r="BI13" s="271"/>
      <c r="BJ13" s="271"/>
      <c r="BK13" s="270" t="e">
        <v>#REF!</v>
      </c>
      <c r="BL13" s="270"/>
      <c r="BM13" s="271"/>
      <c r="BN13" s="274"/>
      <c r="BO13" s="270" t="e">
        <v>#REF!</v>
      </c>
      <c r="BP13" s="270"/>
      <c r="BQ13" s="271"/>
      <c r="BR13" s="271"/>
      <c r="BS13" s="270" t="e">
        <v>#REF!</v>
      </c>
      <c r="BT13" s="270"/>
      <c r="BU13" s="270"/>
      <c r="BV13" s="270"/>
      <c r="BW13" s="270" t="e">
        <v>#REF!</v>
      </c>
      <c r="BX13" s="270"/>
      <c r="BY13" s="271"/>
      <c r="BZ13" s="271"/>
      <c r="CA13" s="270">
        <v>311</v>
      </c>
      <c r="CB13" s="270"/>
      <c r="CC13" s="271"/>
      <c r="CD13" s="275"/>
      <c r="CE13" s="270" t="e">
        <v>#REF!</v>
      </c>
      <c r="CF13" s="270"/>
      <c r="CG13" s="271"/>
      <c r="CH13" s="271"/>
      <c r="CI13" s="270">
        <v>35</v>
      </c>
      <c r="CJ13" s="270"/>
      <c r="CK13" s="271"/>
      <c r="CL13" s="271"/>
      <c r="CM13" s="270">
        <v>20</v>
      </c>
      <c r="CN13" s="270"/>
      <c r="CO13" s="271"/>
      <c r="CP13" s="271"/>
      <c r="CQ13" s="270">
        <v>32</v>
      </c>
      <c r="CR13" s="270"/>
      <c r="CS13" s="271"/>
      <c r="CT13" s="271"/>
      <c r="CU13" s="270">
        <v>30</v>
      </c>
      <c r="CV13" s="270"/>
      <c r="CW13" s="271"/>
      <c r="CX13" s="271"/>
      <c r="CY13" s="270">
        <v>35</v>
      </c>
      <c r="CZ13" s="270"/>
      <c r="DA13" s="271"/>
      <c r="DB13" s="271"/>
      <c r="DC13" s="270">
        <v>18</v>
      </c>
      <c r="DD13" s="270"/>
      <c r="DE13" s="271"/>
      <c r="DF13" s="271"/>
      <c r="DG13" s="270">
        <v>22</v>
      </c>
      <c r="DH13" s="270"/>
      <c r="DI13" s="271"/>
      <c r="DJ13" s="271"/>
      <c r="DK13" s="270" t="e">
        <v>#REF!</v>
      </c>
      <c r="DL13" s="270"/>
      <c r="DM13" s="270"/>
      <c r="DN13" s="270"/>
      <c r="DO13" s="270" t="e">
        <v>#REF!</v>
      </c>
      <c r="DP13" s="270"/>
      <c r="DQ13" s="271"/>
      <c r="DR13" s="271"/>
      <c r="DS13" s="270" t="e">
        <v>#REF!</v>
      </c>
      <c r="DT13" s="270"/>
      <c r="DU13" s="271"/>
      <c r="DV13" s="271"/>
      <c r="DW13" s="270" t="e">
        <v>#REF!</v>
      </c>
      <c r="DX13" s="270"/>
      <c r="DY13" s="270"/>
      <c r="DZ13" s="270"/>
      <c r="EA13" s="270" t="e">
        <v>#REF!</v>
      </c>
      <c r="EB13" s="270"/>
      <c r="EC13" s="271"/>
      <c r="ED13" s="271"/>
      <c r="EE13" s="270"/>
      <c r="EF13" s="270"/>
      <c r="EG13" s="271"/>
      <c r="EH13" s="271"/>
      <c r="EI13" s="270" t="e">
        <v>#REF!</v>
      </c>
      <c r="EJ13" s="270"/>
      <c r="EK13" s="270"/>
      <c r="EL13" s="270"/>
      <c r="EM13" s="270" t="e">
        <v>#REF!</v>
      </c>
      <c r="EN13" s="270"/>
      <c r="EO13" s="270"/>
      <c r="EP13" s="276"/>
    </row>
    <row r="14" spans="1:146" s="445" customFormat="1" ht="18.75" customHeight="1">
      <c r="A14" s="436"/>
      <c r="B14" s="375" t="s">
        <v>52</v>
      </c>
      <c r="C14" s="437" t="s">
        <v>242</v>
      </c>
      <c r="D14" s="375"/>
      <c r="E14" s="438"/>
      <c r="F14" s="600">
        <v>0</v>
      </c>
      <c r="G14" s="439"/>
      <c r="H14" s="439"/>
      <c r="I14" s="440"/>
      <c r="J14" s="440"/>
      <c r="K14" s="439"/>
      <c r="L14" s="439"/>
      <c r="M14" s="440"/>
      <c r="N14" s="440"/>
      <c r="O14" s="439"/>
      <c r="P14" s="439"/>
      <c r="Q14" s="440"/>
      <c r="R14" s="440"/>
      <c r="S14" s="439"/>
      <c r="T14" s="439"/>
      <c r="U14" s="440"/>
      <c r="V14" s="440"/>
      <c r="W14" s="439"/>
      <c r="X14" s="439"/>
      <c r="Y14" s="440"/>
      <c r="Z14" s="440"/>
      <c r="AA14" s="439"/>
      <c r="AB14" s="439"/>
      <c r="AC14" s="440"/>
      <c r="AD14" s="440"/>
      <c r="AE14" s="439"/>
      <c r="AF14" s="439"/>
      <c r="AG14" s="440"/>
      <c r="AH14" s="440"/>
      <c r="AI14" s="439"/>
      <c r="AJ14" s="439"/>
      <c r="AK14" s="440"/>
      <c r="AL14" s="440"/>
      <c r="AM14" s="439"/>
      <c r="AN14" s="439"/>
      <c r="AO14" s="440"/>
      <c r="AP14" s="440"/>
      <c r="AQ14" s="439"/>
      <c r="AR14" s="439"/>
      <c r="AS14" s="440"/>
      <c r="AT14" s="440"/>
      <c r="AU14" s="439"/>
      <c r="AV14" s="439"/>
      <c r="AW14" s="441"/>
      <c r="AX14" s="442"/>
      <c r="AY14" s="439"/>
      <c r="AZ14" s="439"/>
      <c r="BA14" s="440"/>
      <c r="BB14" s="440"/>
      <c r="BC14" s="439"/>
      <c r="BD14" s="439"/>
      <c r="BE14" s="440"/>
      <c r="BF14" s="440"/>
      <c r="BG14" s="439"/>
      <c r="BH14" s="439"/>
      <c r="BI14" s="440"/>
      <c r="BJ14" s="440"/>
      <c r="BK14" s="439"/>
      <c r="BL14" s="439"/>
      <c r="BM14" s="440"/>
      <c r="BN14" s="443"/>
      <c r="BO14" s="439"/>
      <c r="BP14" s="439"/>
      <c r="BQ14" s="440"/>
      <c r="BR14" s="440"/>
      <c r="BS14" s="439"/>
      <c r="BT14" s="439"/>
      <c r="BU14" s="439"/>
      <c r="BV14" s="439"/>
      <c r="BW14" s="439"/>
      <c r="BX14" s="439"/>
      <c r="BY14" s="440"/>
      <c r="BZ14" s="440"/>
      <c r="CA14" s="439"/>
      <c r="CB14" s="439"/>
      <c r="CC14" s="440"/>
      <c r="CD14" s="380"/>
      <c r="CE14" s="439"/>
      <c r="CF14" s="439"/>
      <c r="CG14" s="440"/>
      <c r="CH14" s="440"/>
      <c r="CI14" s="439"/>
      <c r="CJ14" s="439"/>
      <c r="CK14" s="440"/>
      <c r="CL14" s="440"/>
      <c r="CM14" s="439"/>
      <c r="CN14" s="439"/>
      <c r="CO14" s="440"/>
      <c r="CP14" s="440"/>
      <c r="CQ14" s="439"/>
      <c r="CR14" s="439"/>
      <c r="CS14" s="440"/>
      <c r="CT14" s="440"/>
      <c r="CU14" s="439"/>
      <c r="CV14" s="439"/>
      <c r="CW14" s="440"/>
      <c r="CX14" s="440"/>
      <c r="CY14" s="439"/>
      <c r="CZ14" s="439"/>
      <c r="DA14" s="440"/>
      <c r="DB14" s="440"/>
      <c r="DC14" s="439"/>
      <c r="DD14" s="439"/>
      <c r="DE14" s="440"/>
      <c r="DF14" s="440"/>
      <c r="DG14" s="439"/>
      <c r="DH14" s="439"/>
      <c r="DI14" s="440"/>
      <c r="DJ14" s="440"/>
      <c r="DK14" s="439"/>
      <c r="DL14" s="439"/>
      <c r="DM14" s="439"/>
      <c r="DN14" s="439"/>
      <c r="DO14" s="439"/>
      <c r="DP14" s="439"/>
      <c r="DQ14" s="440"/>
      <c r="DR14" s="440"/>
      <c r="DS14" s="439"/>
      <c r="DT14" s="439"/>
      <c r="DU14" s="440"/>
      <c r="DV14" s="440"/>
      <c r="DW14" s="439"/>
      <c r="DX14" s="439"/>
      <c r="DY14" s="439"/>
      <c r="DZ14" s="439"/>
      <c r="EA14" s="439"/>
      <c r="EB14" s="439"/>
      <c r="EC14" s="440"/>
      <c r="ED14" s="440"/>
      <c r="EE14" s="439"/>
      <c r="EF14" s="439"/>
      <c r="EG14" s="440"/>
      <c r="EH14" s="440"/>
      <c r="EI14" s="439"/>
      <c r="EJ14" s="439"/>
      <c r="EK14" s="439"/>
      <c r="EL14" s="439"/>
      <c r="EM14" s="439"/>
      <c r="EN14" s="439"/>
      <c r="EO14" s="439"/>
      <c r="EP14" s="444"/>
    </row>
    <row r="15" spans="1:146" s="266" customFormat="1" ht="18.75" customHeight="1">
      <c r="A15" s="255"/>
      <c r="B15" s="256">
        <v>1</v>
      </c>
      <c r="C15" s="155" t="s">
        <v>9</v>
      </c>
      <c r="D15" s="256"/>
      <c r="E15" s="258" t="e">
        <v>#REF!</v>
      </c>
      <c r="F15" s="600">
        <v>80720</v>
      </c>
      <c r="G15" s="278">
        <v>0</v>
      </c>
      <c r="H15" s="278"/>
      <c r="I15" s="260"/>
      <c r="J15" s="260"/>
      <c r="K15" s="278">
        <v>0</v>
      </c>
      <c r="L15" s="278"/>
      <c r="M15" s="260"/>
      <c r="N15" s="260"/>
      <c r="O15" s="278">
        <v>27000</v>
      </c>
      <c r="P15" s="278">
        <v>6081</v>
      </c>
      <c r="Q15" s="271">
        <v>0.2252222222222222</v>
      </c>
      <c r="R15" s="260">
        <v>1.0066214202946533</v>
      </c>
      <c r="S15" s="278">
        <v>0</v>
      </c>
      <c r="T15" s="278"/>
      <c r="U15" s="260"/>
      <c r="V15" s="260"/>
      <c r="W15" s="278">
        <v>0</v>
      </c>
      <c r="X15" s="278"/>
      <c r="Y15" s="260"/>
      <c r="Z15" s="260"/>
      <c r="AA15" s="278">
        <v>0</v>
      </c>
      <c r="AB15" s="278"/>
      <c r="AC15" s="260"/>
      <c r="AD15" s="260"/>
      <c r="AE15" s="278">
        <v>0</v>
      </c>
      <c r="AF15" s="278"/>
      <c r="AG15" s="260"/>
      <c r="AH15" s="260"/>
      <c r="AI15" s="278">
        <v>0</v>
      </c>
      <c r="AJ15" s="278"/>
      <c r="AK15" s="260"/>
      <c r="AL15" s="260"/>
      <c r="AM15" s="278">
        <v>0</v>
      </c>
      <c r="AN15" s="278">
        <v>0</v>
      </c>
      <c r="AO15" s="260"/>
      <c r="AP15" s="260"/>
      <c r="AQ15" s="278">
        <v>0</v>
      </c>
      <c r="AR15" s="278">
        <v>0</v>
      </c>
      <c r="AS15" s="260"/>
      <c r="AT15" s="260"/>
      <c r="AU15" s="278">
        <v>0</v>
      </c>
      <c r="AV15" s="278"/>
      <c r="AW15" s="261"/>
      <c r="AX15" s="262"/>
      <c r="AY15" s="278">
        <v>0</v>
      </c>
      <c r="AZ15" s="278"/>
      <c r="BA15" s="260"/>
      <c r="BB15" s="260"/>
      <c r="BC15" s="278">
        <v>0</v>
      </c>
      <c r="BD15" s="278"/>
      <c r="BE15" s="260"/>
      <c r="BF15" s="260"/>
      <c r="BG15" s="278">
        <v>0</v>
      </c>
      <c r="BH15" s="278"/>
      <c r="BI15" s="260"/>
      <c r="BJ15" s="260"/>
      <c r="BK15" s="278">
        <v>0</v>
      </c>
      <c r="BL15" s="278"/>
      <c r="BM15" s="260"/>
      <c r="BN15" s="263"/>
      <c r="BO15" s="278">
        <v>0</v>
      </c>
      <c r="BP15" s="278"/>
      <c r="BQ15" s="260"/>
      <c r="BR15" s="260"/>
      <c r="BS15" s="278">
        <v>650</v>
      </c>
      <c r="BT15" s="293" t="s">
        <v>443</v>
      </c>
      <c r="BU15" s="280" t="s">
        <v>392</v>
      </c>
      <c r="BV15" s="265"/>
      <c r="BW15" s="278">
        <v>0</v>
      </c>
      <c r="BX15" s="278"/>
      <c r="BY15" s="260"/>
      <c r="BZ15" s="260"/>
      <c r="CA15" s="278">
        <v>115</v>
      </c>
      <c r="CB15" s="279" t="s">
        <v>443</v>
      </c>
      <c r="CC15" s="280" t="s">
        <v>392</v>
      </c>
      <c r="CD15" s="280"/>
      <c r="CE15" s="278">
        <v>343594</v>
      </c>
      <c r="CF15" s="278">
        <v>71642</v>
      </c>
      <c r="CG15" s="260">
        <v>0.20850771550143482</v>
      </c>
      <c r="CH15" s="260">
        <v>1.049838073885201</v>
      </c>
      <c r="CI15" s="278">
        <v>12870</v>
      </c>
      <c r="CJ15" s="278">
        <v>2997</v>
      </c>
      <c r="CK15" s="260">
        <v>0.23286713286713287</v>
      </c>
      <c r="CL15" s="260">
        <v>1.0918032786885246</v>
      </c>
      <c r="CM15" s="278">
        <v>0</v>
      </c>
      <c r="CN15" s="278"/>
      <c r="CO15" s="260"/>
      <c r="CP15" s="260"/>
      <c r="CQ15" s="278">
        <v>0</v>
      </c>
      <c r="CR15" s="278"/>
      <c r="CS15" s="260"/>
      <c r="CT15" s="260"/>
      <c r="CU15" s="278">
        <v>0</v>
      </c>
      <c r="CV15" s="278"/>
      <c r="CW15" s="260"/>
      <c r="CX15" s="260"/>
      <c r="CY15" s="278">
        <v>0</v>
      </c>
      <c r="CZ15" s="278"/>
      <c r="DA15" s="260"/>
      <c r="DB15" s="260"/>
      <c r="DC15" s="278">
        <v>0</v>
      </c>
      <c r="DD15" s="278"/>
      <c r="DE15" s="260"/>
      <c r="DF15" s="260"/>
      <c r="DG15" s="278">
        <v>0</v>
      </c>
      <c r="DH15" s="278"/>
      <c r="DI15" s="260"/>
      <c r="DJ15" s="260"/>
      <c r="DK15" s="278">
        <v>0</v>
      </c>
      <c r="DL15" s="278"/>
      <c r="DM15" s="278"/>
      <c r="DN15" s="278"/>
      <c r="DO15" s="278">
        <v>0</v>
      </c>
      <c r="DP15" s="278"/>
      <c r="DQ15" s="260"/>
      <c r="DR15" s="260"/>
      <c r="DS15" s="278">
        <v>0</v>
      </c>
      <c r="DT15" s="278"/>
      <c r="DU15" s="260"/>
      <c r="DV15" s="260"/>
      <c r="DW15" s="278"/>
      <c r="DX15" s="278"/>
      <c r="DY15" s="278"/>
      <c r="DZ15" s="278"/>
      <c r="EA15" s="278">
        <v>0</v>
      </c>
      <c r="EB15" s="278"/>
      <c r="EC15" s="260"/>
      <c r="ED15" s="260"/>
      <c r="EE15" s="278"/>
      <c r="EF15" s="278"/>
      <c r="EG15" s="260"/>
      <c r="EH15" s="260"/>
      <c r="EI15" s="278"/>
      <c r="EJ15" s="278"/>
      <c r="EK15" s="278"/>
      <c r="EL15" s="278"/>
      <c r="EM15" s="278">
        <v>0</v>
      </c>
      <c r="EN15" s="278"/>
      <c r="EO15" s="278"/>
      <c r="EP15" s="265"/>
    </row>
    <row r="16" spans="1:146" s="243" customFormat="1" ht="18.75" customHeight="1">
      <c r="A16" s="207"/>
      <c r="B16" s="281"/>
      <c r="C16" s="282" t="s">
        <v>558</v>
      </c>
      <c r="D16" s="281"/>
      <c r="E16" s="316" t="e">
        <v>#REF!</v>
      </c>
      <c r="F16" s="637">
        <v>77878</v>
      </c>
      <c r="G16" s="283">
        <v>0</v>
      </c>
      <c r="H16" s="283"/>
      <c r="I16" s="271"/>
      <c r="J16" s="271"/>
      <c r="K16" s="283">
        <v>0</v>
      </c>
      <c r="L16" s="283"/>
      <c r="M16" s="271"/>
      <c r="N16" s="271"/>
      <c r="O16" s="283">
        <v>27000</v>
      </c>
      <c r="P16" s="283">
        <v>6081</v>
      </c>
      <c r="Q16" s="271">
        <v>0.2252222222222222</v>
      </c>
      <c r="R16" s="271">
        <v>1.0066214202946533</v>
      </c>
      <c r="S16" s="283">
        <v>0</v>
      </c>
      <c r="T16" s="283"/>
      <c r="U16" s="271"/>
      <c r="V16" s="271"/>
      <c r="W16" s="283">
        <v>0</v>
      </c>
      <c r="X16" s="283"/>
      <c r="Y16" s="271"/>
      <c r="Z16" s="271"/>
      <c r="AA16" s="283">
        <v>0</v>
      </c>
      <c r="AB16" s="283"/>
      <c r="AC16" s="271"/>
      <c r="AD16" s="271"/>
      <c r="AE16" s="283">
        <v>0</v>
      </c>
      <c r="AF16" s="283"/>
      <c r="AG16" s="271"/>
      <c r="AH16" s="271"/>
      <c r="AI16" s="283">
        <v>0</v>
      </c>
      <c r="AJ16" s="283"/>
      <c r="AK16" s="271"/>
      <c r="AL16" s="271"/>
      <c r="AM16" s="283">
        <v>0</v>
      </c>
      <c r="AN16" s="283">
        <v>0</v>
      </c>
      <c r="AO16" s="271"/>
      <c r="AP16" s="271"/>
      <c r="AQ16" s="283">
        <v>0</v>
      </c>
      <c r="AR16" s="283">
        <v>0</v>
      </c>
      <c r="AS16" s="271"/>
      <c r="AT16" s="271"/>
      <c r="AU16" s="283">
        <v>0</v>
      </c>
      <c r="AV16" s="283"/>
      <c r="AW16" s="272"/>
      <c r="AX16" s="273"/>
      <c r="AY16" s="283">
        <v>0</v>
      </c>
      <c r="AZ16" s="283"/>
      <c r="BA16" s="271"/>
      <c r="BB16" s="271"/>
      <c r="BC16" s="283">
        <v>0</v>
      </c>
      <c r="BD16" s="283"/>
      <c r="BE16" s="271"/>
      <c r="BF16" s="271"/>
      <c r="BG16" s="283">
        <v>0</v>
      </c>
      <c r="BH16" s="283"/>
      <c r="BI16" s="271"/>
      <c r="BJ16" s="271"/>
      <c r="BK16" s="283">
        <v>0</v>
      </c>
      <c r="BL16" s="283"/>
      <c r="BM16" s="271"/>
      <c r="BN16" s="274"/>
      <c r="BO16" s="283">
        <v>0</v>
      </c>
      <c r="BP16" s="283"/>
      <c r="BQ16" s="271"/>
      <c r="BR16" s="271"/>
      <c r="BS16" s="283">
        <v>650</v>
      </c>
      <c r="BT16" s="304" t="s">
        <v>443</v>
      </c>
      <c r="BU16" s="285" t="s">
        <v>392</v>
      </c>
      <c r="BV16" s="276"/>
      <c r="BW16" s="283">
        <v>0</v>
      </c>
      <c r="BX16" s="283"/>
      <c r="BY16" s="271"/>
      <c r="BZ16" s="271"/>
      <c r="CA16" s="283">
        <v>115</v>
      </c>
      <c r="CB16" s="284" t="s">
        <v>443</v>
      </c>
      <c r="CC16" s="285" t="s">
        <v>392</v>
      </c>
      <c r="CD16" s="285"/>
      <c r="CE16" s="283">
        <v>319384</v>
      </c>
      <c r="CF16" s="283">
        <v>68875</v>
      </c>
      <c r="CG16" s="271">
        <v>0.21564950028805452</v>
      </c>
      <c r="CH16" s="271">
        <v>1.009290602423763</v>
      </c>
      <c r="CI16" s="283">
        <v>12570</v>
      </c>
      <c r="CJ16" s="283">
        <v>2922</v>
      </c>
      <c r="CK16" s="271">
        <v>0.2324582338902148</v>
      </c>
      <c r="CL16" s="271">
        <v>1.0644808743169398</v>
      </c>
      <c r="CM16" s="283">
        <v>0</v>
      </c>
      <c r="CN16" s="283"/>
      <c r="CO16" s="271"/>
      <c r="CP16" s="271"/>
      <c r="CQ16" s="283">
        <v>0</v>
      </c>
      <c r="CR16" s="283"/>
      <c r="CS16" s="271"/>
      <c r="CT16" s="271"/>
      <c r="CU16" s="283">
        <v>0</v>
      </c>
      <c r="CV16" s="283"/>
      <c r="CW16" s="271"/>
      <c r="CX16" s="271"/>
      <c r="CY16" s="283">
        <v>0</v>
      </c>
      <c r="CZ16" s="283"/>
      <c r="DA16" s="271"/>
      <c r="DB16" s="271"/>
      <c r="DC16" s="283">
        <v>0</v>
      </c>
      <c r="DD16" s="283"/>
      <c r="DE16" s="271"/>
      <c r="DF16" s="271"/>
      <c r="DG16" s="283">
        <v>0</v>
      </c>
      <c r="DH16" s="283"/>
      <c r="DI16" s="271"/>
      <c r="DJ16" s="271"/>
      <c r="DK16" s="283">
        <v>0</v>
      </c>
      <c r="DL16" s="283"/>
      <c r="DM16" s="283"/>
      <c r="DN16" s="283"/>
      <c r="DO16" s="283">
        <v>0</v>
      </c>
      <c r="DP16" s="283"/>
      <c r="DQ16" s="271"/>
      <c r="DR16" s="271"/>
      <c r="DS16" s="283">
        <v>0</v>
      </c>
      <c r="DT16" s="283"/>
      <c r="DU16" s="271"/>
      <c r="DV16" s="271"/>
      <c r="DW16" s="283"/>
      <c r="DX16" s="283"/>
      <c r="DY16" s="283"/>
      <c r="DZ16" s="283"/>
      <c r="EA16" s="283">
        <v>0</v>
      </c>
      <c r="EB16" s="283"/>
      <c r="EC16" s="271"/>
      <c r="ED16" s="271"/>
      <c r="EE16" s="283"/>
      <c r="EF16" s="283"/>
      <c r="EG16" s="271"/>
      <c r="EH16" s="271"/>
      <c r="EI16" s="283"/>
      <c r="EJ16" s="283"/>
      <c r="EK16" s="283"/>
      <c r="EL16" s="283"/>
      <c r="EM16" s="283">
        <v>0</v>
      </c>
      <c r="EN16" s="283"/>
      <c r="EO16" s="283"/>
      <c r="EP16" s="276"/>
    </row>
    <row r="17" spans="2:146" s="336" customFormat="1" ht="15.75">
      <c r="B17" s="652"/>
      <c r="C17" s="653" t="s">
        <v>559</v>
      </c>
      <c r="D17" s="652"/>
      <c r="E17" s="654"/>
      <c r="F17" s="600">
        <v>2842</v>
      </c>
      <c r="G17" s="655"/>
      <c r="H17" s="655"/>
      <c r="I17" s="656"/>
      <c r="J17" s="656"/>
      <c r="K17" s="655"/>
      <c r="L17" s="655"/>
      <c r="M17" s="656"/>
      <c r="N17" s="656"/>
      <c r="O17" s="655"/>
      <c r="P17" s="655"/>
      <c r="Q17" s="656"/>
      <c r="R17" s="657"/>
      <c r="S17" s="655"/>
      <c r="T17" s="655"/>
      <c r="U17" s="656"/>
      <c r="V17" s="656"/>
      <c r="W17" s="655"/>
      <c r="X17" s="655"/>
      <c r="Y17" s="656"/>
      <c r="Z17" s="656"/>
      <c r="AA17" s="655"/>
      <c r="AB17" s="655"/>
      <c r="AC17" s="656"/>
      <c r="AD17" s="656"/>
      <c r="AE17" s="655"/>
      <c r="AF17" s="655"/>
      <c r="AG17" s="656"/>
      <c r="AH17" s="656"/>
      <c r="AI17" s="655"/>
      <c r="AJ17" s="655"/>
      <c r="AK17" s="656"/>
      <c r="AL17" s="656"/>
      <c r="AM17" s="655"/>
      <c r="AN17" s="655"/>
      <c r="AO17" s="656"/>
      <c r="AP17" s="656"/>
      <c r="AQ17" s="655"/>
      <c r="AR17" s="655"/>
      <c r="AS17" s="656"/>
      <c r="AT17" s="656"/>
      <c r="AU17" s="655"/>
      <c r="AV17" s="655"/>
      <c r="AW17" s="658"/>
      <c r="AX17" s="659"/>
      <c r="AY17" s="655"/>
      <c r="AZ17" s="655"/>
      <c r="BA17" s="656"/>
      <c r="BB17" s="656"/>
      <c r="BC17" s="655"/>
      <c r="BD17" s="655"/>
      <c r="BE17" s="656"/>
      <c r="BF17" s="656"/>
      <c r="BG17" s="655"/>
      <c r="BH17" s="655"/>
      <c r="BI17" s="656"/>
      <c r="BJ17" s="656"/>
      <c r="BK17" s="655"/>
      <c r="BL17" s="655"/>
      <c r="BM17" s="656"/>
      <c r="BN17" s="660"/>
      <c r="BO17" s="655"/>
      <c r="BP17" s="655"/>
      <c r="BQ17" s="656"/>
      <c r="BR17" s="656"/>
      <c r="BS17" s="655"/>
      <c r="BT17" s="655"/>
      <c r="BU17" s="655"/>
      <c r="BV17" s="661"/>
      <c r="BW17" s="655"/>
      <c r="BX17" s="655"/>
      <c r="BY17" s="656"/>
      <c r="BZ17" s="656"/>
      <c r="CA17" s="655"/>
      <c r="CB17" s="655"/>
      <c r="CC17" s="656"/>
      <c r="CD17" s="656"/>
      <c r="CE17" s="662">
        <v>24210</v>
      </c>
      <c r="CF17" s="662">
        <v>2767</v>
      </c>
      <c r="CG17" s="657">
        <v>0.11429161503510946</v>
      </c>
      <c r="CH17" s="656"/>
      <c r="CI17" s="662">
        <v>300</v>
      </c>
      <c r="CJ17" s="662">
        <v>75</v>
      </c>
      <c r="CK17" s="271">
        <v>0.25</v>
      </c>
      <c r="CL17" s="657"/>
      <c r="CM17" s="655"/>
      <c r="CN17" s="655"/>
      <c r="CO17" s="656"/>
      <c r="CP17" s="656"/>
      <c r="CQ17" s="655"/>
      <c r="CR17" s="655"/>
      <c r="CS17" s="656"/>
      <c r="CT17" s="656"/>
      <c r="CU17" s="655"/>
      <c r="CV17" s="655"/>
      <c r="CW17" s="656"/>
      <c r="CX17" s="656"/>
      <c r="CY17" s="655"/>
      <c r="CZ17" s="655"/>
      <c r="DA17" s="656"/>
      <c r="DB17" s="656"/>
      <c r="DC17" s="655"/>
      <c r="DD17" s="655"/>
      <c r="DE17" s="656"/>
      <c r="DF17" s="656"/>
      <c r="DG17" s="655"/>
      <c r="DH17" s="655"/>
      <c r="DI17" s="656"/>
      <c r="DJ17" s="656"/>
      <c r="DK17" s="655"/>
      <c r="DL17" s="655"/>
      <c r="DM17" s="655"/>
      <c r="DN17" s="655"/>
      <c r="DO17" s="655"/>
      <c r="DP17" s="655"/>
      <c r="DQ17" s="656"/>
      <c r="DR17" s="656"/>
      <c r="DS17" s="655"/>
      <c r="DT17" s="655"/>
      <c r="DU17" s="656"/>
      <c r="DV17" s="656"/>
      <c r="DW17" s="655"/>
      <c r="DX17" s="655"/>
      <c r="DY17" s="655"/>
      <c r="DZ17" s="655"/>
      <c r="EA17" s="655"/>
      <c r="EB17" s="655"/>
      <c r="EC17" s="656"/>
      <c r="ED17" s="656"/>
      <c r="EE17" s="655"/>
      <c r="EF17" s="655"/>
      <c r="EG17" s="656"/>
      <c r="EH17" s="656"/>
      <c r="EI17" s="655"/>
      <c r="EJ17" s="655"/>
      <c r="EK17" s="655"/>
      <c r="EL17" s="655"/>
      <c r="EM17" s="655"/>
      <c r="EN17" s="655"/>
      <c r="EO17" s="655"/>
      <c r="EP17" s="661"/>
    </row>
    <row r="18" spans="1:146" s="266" customFormat="1" ht="18.75" customHeight="1">
      <c r="A18" s="255"/>
      <c r="B18" s="256" t="s">
        <v>74</v>
      </c>
      <c r="C18" s="155" t="s">
        <v>222</v>
      </c>
      <c r="D18" s="256"/>
      <c r="E18" s="258" t="e">
        <v>#REF!</v>
      </c>
      <c r="F18" s="600">
        <v>19278</v>
      </c>
      <c r="G18" s="278">
        <v>0</v>
      </c>
      <c r="H18" s="278"/>
      <c r="I18" s="260"/>
      <c r="J18" s="260"/>
      <c r="K18" s="278">
        <v>0</v>
      </c>
      <c r="L18" s="278"/>
      <c r="M18" s="260"/>
      <c r="N18" s="260"/>
      <c r="O18" s="278">
        <v>23300</v>
      </c>
      <c r="P18" s="278">
        <v>5207</v>
      </c>
      <c r="Q18" s="280">
        <v>0.2234763948497854</v>
      </c>
      <c r="R18" s="260">
        <v>0.9747285660801198</v>
      </c>
      <c r="S18" s="278">
        <v>0</v>
      </c>
      <c r="T18" s="278"/>
      <c r="U18" s="260"/>
      <c r="V18" s="260"/>
      <c r="W18" s="278">
        <v>0</v>
      </c>
      <c r="X18" s="278"/>
      <c r="Y18" s="260"/>
      <c r="Z18" s="260"/>
      <c r="AA18" s="278">
        <v>0</v>
      </c>
      <c r="AB18" s="278"/>
      <c r="AC18" s="260"/>
      <c r="AD18" s="260"/>
      <c r="AE18" s="278">
        <v>0</v>
      </c>
      <c r="AF18" s="278"/>
      <c r="AG18" s="260"/>
      <c r="AH18" s="260"/>
      <c r="AI18" s="278">
        <v>0</v>
      </c>
      <c r="AJ18" s="278"/>
      <c r="AK18" s="260"/>
      <c r="AL18" s="260"/>
      <c r="AM18" s="278">
        <v>0</v>
      </c>
      <c r="AN18" s="278">
        <v>0</v>
      </c>
      <c r="AO18" s="260"/>
      <c r="AP18" s="260"/>
      <c r="AQ18" s="278">
        <v>0</v>
      </c>
      <c r="AR18" s="278">
        <v>0</v>
      </c>
      <c r="AS18" s="260"/>
      <c r="AT18" s="260"/>
      <c r="AU18" s="278">
        <v>0</v>
      </c>
      <c r="AV18" s="278"/>
      <c r="AW18" s="261"/>
      <c r="AX18" s="262"/>
      <c r="AY18" s="278">
        <v>0</v>
      </c>
      <c r="AZ18" s="278"/>
      <c r="BA18" s="260"/>
      <c r="BB18" s="260"/>
      <c r="BC18" s="278">
        <v>0</v>
      </c>
      <c r="BD18" s="278"/>
      <c r="BE18" s="260"/>
      <c r="BF18" s="260"/>
      <c r="BG18" s="278">
        <v>0</v>
      </c>
      <c r="BH18" s="278"/>
      <c r="BI18" s="260"/>
      <c r="BJ18" s="260"/>
      <c r="BK18" s="278">
        <v>0</v>
      </c>
      <c r="BL18" s="278"/>
      <c r="BM18" s="260"/>
      <c r="BN18" s="263"/>
      <c r="BO18" s="278">
        <v>0</v>
      </c>
      <c r="BP18" s="278"/>
      <c r="BQ18" s="260"/>
      <c r="BR18" s="260"/>
      <c r="BS18" s="278">
        <v>547</v>
      </c>
      <c r="BT18" s="293" t="s">
        <v>443</v>
      </c>
      <c r="BU18" s="280" t="s">
        <v>392</v>
      </c>
      <c r="BV18" s="265"/>
      <c r="BW18" s="278">
        <v>0</v>
      </c>
      <c r="BX18" s="278"/>
      <c r="BY18" s="260"/>
      <c r="BZ18" s="260"/>
      <c r="CA18" s="278">
        <v>80</v>
      </c>
      <c r="CB18" s="279" t="s">
        <v>443</v>
      </c>
      <c r="CC18" s="280" t="s">
        <v>392</v>
      </c>
      <c r="CD18" s="280"/>
      <c r="CE18" s="278">
        <v>67741.5</v>
      </c>
      <c r="CF18" s="278">
        <v>12177</v>
      </c>
      <c r="CG18" s="260">
        <v>0.179756869865592</v>
      </c>
      <c r="CH18" s="260">
        <v>0.5817686684821557</v>
      </c>
      <c r="CI18" s="278">
        <v>9785</v>
      </c>
      <c r="CJ18" s="278">
        <v>1894</v>
      </c>
      <c r="CK18" s="260">
        <v>0.19356157383750638</v>
      </c>
      <c r="CL18" s="260">
        <v>2.0191897654584223</v>
      </c>
      <c r="CM18" s="278">
        <v>0</v>
      </c>
      <c r="CN18" s="278"/>
      <c r="CO18" s="260"/>
      <c r="CP18" s="260"/>
      <c r="CQ18" s="278">
        <v>0</v>
      </c>
      <c r="CR18" s="278"/>
      <c r="CS18" s="260"/>
      <c r="CT18" s="260"/>
      <c r="CU18" s="278">
        <v>0</v>
      </c>
      <c r="CV18" s="278"/>
      <c r="CW18" s="260"/>
      <c r="CX18" s="260"/>
      <c r="CY18" s="278">
        <v>0</v>
      </c>
      <c r="CZ18" s="278"/>
      <c r="DA18" s="260"/>
      <c r="DB18" s="260"/>
      <c r="DC18" s="278">
        <v>0</v>
      </c>
      <c r="DD18" s="278"/>
      <c r="DE18" s="260"/>
      <c r="DF18" s="260"/>
      <c r="DG18" s="278">
        <v>0</v>
      </c>
      <c r="DH18" s="278"/>
      <c r="DI18" s="260"/>
      <c r="DJ18" s="260"/>
      <c r="DK18" s="278">
        <v>0</v>
      </c>
      <c r="DL18" s="278"/>
      <c r="DM18" s="278"/>
      <c r="DN18" s="278"/>
      <c r="DO18" s="278">
        <v>0</v>
      </c>
      <c r="DP18" s="278"/>
      <c r="DQ18" s="260"/>
      <c r="DR18" s="260"/>
      <c r="DS18" s="278">
        <v>0</v>
      </c>
      <c r="DT18" s="278"/>
      <c r="DU18" s="260"/>
      <c r="DV18" s="260"/>
      <c r="DW18" s="278"/>
      <c r="DX18" s="278"/>
      <c r="DY18" s="278"/>
      <c r="DZ18" s="278"/>
      <c r="EA18" s="278">
        <v>0</v>
      </c>
      <c r="EB18" s="278"/>
      <c r="EC18" s="260"/>
      <c r="ED18" s="260"/>
      <c r="EE18" s="278"/>
      <c r="EF18" s="278"/>
      <c r="EG18" s="260"/>
      <c r="EH18" s="260"/>
      <c r="EI18" s="278"/>
      <c r="EJ18" s="278"/>
      <c r="EK18" s="278"/>
      <c r="EL18" s="278"/>
      <c r="EM18" s="278">
        <v>0</v>
      </c>
      <c r="EN18" s="278"/>
      <c r="EO18" s="278"/>
      <c r="EP18" s="265"/>
    </row>
    <row r="19" spans="1:146" s="266" customFormat="1" ht="15.75" hidden="1">
      <c r="A19" s="255"/>
      <c r="B19" s="268"/>
      <c r="C19" s="286" t="s">
        <v>393</v>
      </c>
      <c r="D19" s="256"/>
      <c r="E19" s="258" t="e">
        <v>#REF!</v>
      </c>
      <c r="F19" s="600">
        <v>19278</v>
      </c>
      <c r="G19" s="278">
        <v>0</v>
      </c>
      <c r="H19" s="278"/>
      <c r="I19" s="260"/>
      <c r="J19" s="260"/>
      <c r="K19" s="278">
        <v>0</v>
      </c>
      <c r="L19" s="278"/>
      <c r="M19" s="260"/>
      <c r="N19" s="260"/>
      <c r="O19" s="278">
        <v>23300</v>
      </c>
      <c r="P19" s="278">
        <v>5207</v>
      </c>
      <c r="Q19" s="280">
        <v>0.2234763948497854</v>
      </c>
      <c r="R19" s="260">
        <v>0.9747285660801198</v>
      </c>
      <c r="S19" s="278">
        <v>0</v>
      </c>
      <c r="T19" s="278"/>
      <c r="U19" s="260"/>
      <c r="V19" s="260"/>
      <c r="W19" s="278">
        <v>0</v>
      </c>
      <c r="X19" s="278"/>
      <c r="Y19" s="260"/>
      <c r="Z19" s="260"/>
      <c r="AA19" s="278">
        <v>0</v>
      </c>
      <c r="AB19" s="278"/>
      <c r="AC19" s="260"/>
      <c r="AD19" s="260"/>
      <c r="AE19" s="278">
        <v>0</v>
      </c>
      <c r="AF19" s="278"/>
      <c r="AG19" s="260"/>
      <c r="AH19" s="260"/>
      <c r="AI19" s="278">
        <v>0</v>
      </c>
      <c r="AJ19" s="278"/>
      <c r="AK19" s="260"/>
      <c r="AL19" s="260"/>
      <c r="AM19" s="278">
        <v>0</v>
      </c>
      <c r="AN19" s="278">
        <v>0</v>
      </c>
      <c r="AO19" s="260"/>
      <c r="AP19" s="260"/>
      <c r="AQ19" s="278">
        <v>0</v>
      </c>
      <c r="AR19" s="278">
        <v>0</v>
      </c>
      <c r="AS19" s="260"/>
      <c r="AT19" s="260"/>
      <c r="AU19" s="278">
        <v>0</v>
      </c>
      <c r="AV19" s="278"/>
      <c r="AW19" s="261"/>
      <c r="AX19" s="262"/>
      <c r="AY19" s="278">
        <v>0</v>
      </c>
      <c r="AZ19" s="278"/>
      <c r="BA19" s="260"/>
      <c r="BB19" s="260"/>
      <c r="BC19" s="278">
        <v>0</v>
      </c>
      <c r="BD19" s="278"/>
      <c r="BE19" s="260"/>
      <c r="BF19" s="260"/>
      <c r="BG19" s="278">
        <v>0</v>
      </c>
      <c r="BH19" s="278"/>
      <c r="BI19" s="260"/>
      <c r="BJ19" s="260"/>
      <c r="BK19" s="278">
        <v>0</v>
      </c>
      <c r="BL19" s="278"/>
      <c r="BM19" s="260"/>
      <c r="BN19" s="263"/>
      <c r="BO19" s="278">
        <v>0</v>
      </c>
      <c r="BP19" s="278"/>
      <c r="BQ19" s="260"/>
      <c r="BR19" s="260"/>
      <c r="BS19" s="278">
        <v>0</v>
      </c>
      <c r="BT19" s="278"/>
      <c r="BU19" s="278"/>
      <c r="BV19" s="265"/>
      <c r="BW19" s="278">
        <v>0</v>
      </c>
      <c r="BX19" s="278"/>
      <c r="BY19" s="260"/>
      <c r="BZ19" s="260"/>
      <c r="CA19" s="278">
        <v>80</v>
      </c>
      <c r="CB19" s="284" t="s">
        <v>443</v>
      </c>
      <c r="CC19" s="285" t="s">
        <v>392</v>
      </c>
      <c r="CD19" s="280"/>
      <c r="CE19" s="278">
        <v>67741.5</v>
      </c>
      <c r="CF19" s="278">
        <v>12177</v>
      </c>
      <c r="CG19" s="260">
        <v>0.179756869865592</v>
      </c>
      <c r="CH19" s="260">
        <v>0.5817686684821557</v>
      </c>
      <c r="CI19" s="278">
        <v>9785</v>
      </c>
      <c r="CJ19" s="278">
        <v>1894</v>
      </c>
      <c r="CK19" s="260">
        <v>0.19356157383750638</v>
      </c>
      <c r="CL19" s="260">
        <v>2.0191897654584223</v>
      </c>
      <c r="CM19" s="278">
        <v>0</v>
      </c>
      <c r="CN19" s="278"/>
      <c r="CO19" s="260"/>
      <c r="CP19" s="260"/>
      <c r="CQ19" s="278">
        <v>0</v>
      </c>
      <c r="CR19" s="278"/>
      <c r="CS19" s="260"/>
      <c r="CT19" s="260"/>
      <c r="CU19" s="278">
        <v>0</v>
      </c>
      <c r="CV19" s="278"/>
      <c r="CW19" s="260"/>
      <c r="CX19" s="260"/>
      <c r="CY19" s="278">
        <v>0</v>
      </c>
      <c r="CZ19" s="278"/>
      <c r="DA19" s="260"/>
      <c r="DB19" s="260"/>
      <c r="DC19" s="278">
        <v>0</v>
      </c>
      <c r="DD19" s="278"/>
      <c r="DE19" s="260"/>
      <c r="DF19" s="260"/>
      <c r="DG19" s="278">
        <v>0</v>
      </c>
      <c r="DH19" s="278"/>
      <c r="DI19" s="260"/>
      <c r="DJ19" s="260"/>
      <c r="DK19" s="278">
        <v>0</v>
      </c>
      <c r="DL19" s="278"/>
      <c r="DM19" s="278"/>
      <c r="DN19" s="278"/>
      <c r="DO19" s="278">
        <v>0</v>
      </c>
      <c r="DP19" s="278"/>
      <c r="DQ19" s="260"/>
      <c r="DR19" s="260"/>
      <c r="DS19" s="278">
        <v>0</v>
      </c>
      <c r="DT19" s="278"/>
      <c r="DU19" s="260"/>
      <c r="DV19" s="260"/>
      <c r="DW19" s="278"/>
      <c r="DX19" s="278"/>
      <c r="DY19" s="278"/>
      <c r="DZ19" s="278"/>
      <c r="EA19" s="278">
        <v>0</v>
      </c>
      <c r="EB19" s="278"/>
      <c r="EC19" s="260"/>
      <c r="ED19" s="260"/>
      <c r="EE19" s="278"/>
      <c r="EF19" s="278"/>
      <c r="EG19" s="260"/>
      <c r="EH19" s="260"/>
      <c r="EI19" s="278"/>
      <c r="EJ19" s="278"/>
      <c r="EK19" s="278"/>
      <c r="EL19" s="278"/>
      <c r="EM19" s="278">
        <v>0</v>
      </c>
      <c r="EN19" s="278"/>
      <c r="EO19" s="278"/>
      <c r="EP19" s="265"/>
    </row>
    <row r="20" spans="1:146" s="266" customFormat="1" ht="18.75" customHeight="1">
      <c r="A20" s="255"/>
      <c r="B20" s="256"/>
      <c r="C20" s="146" t="s">
        <v>154</v>
      </c>
      <c r="D20" s="287"/>
      <c r="E20" s="258" t="e">
        <v>#REF!</v>
      </c>
      <c r="F20" s="600">
        <v>5207</v>
      </c>
      <c r="G20" s="278"/>
      <c r="H20" s="278"/>
      <c r="I20" s="260"/>
      <c r="J20" s="260"/>
      <c r="K20" s="278"/>
      <c r="L20" s="278"/>
      <c r="M20" s="260"/>
      <c r="N20" s="260"/>
      <c r="O20" s="283">
        <v>23300</v>
      </c>
      <c r="P20" s="284">
        <v>5207</v>
      </c>
      <c r="Q20" s="285">
        <v>0.2234763948497854</v>
      </c>
      <c r="R20" s="271">
        <v>0.9747285660801198</v>
      </c>
      <c r="S20" s="278"/>
      <c r="T20" s="278"/>
      <c r="U20" s="260"/>
      <c r="V20" s="260"/>
      <c r="W20" s="278"/>
      <c r="X20" s="278"/>
      <c r="Y20" s="260"/>
      <c r="Z20" s="260"/>
      <c r="AA20" s="278"/>
      <c r="AB20" s="278"/>
      <c r="AC20" s="260"/>
      <c r="AD20" s="260"/>
      <c r="AE20" s="278"/>
      <c r="AF20" s="278"/>
      <c r="AG20" s="260"/>
      <c r="AH20" s="260"/>
      <c r="AI20" s="278"/>
      <c r="AJ20" s="278"/>
      <c r="AK20" s="260"/>
      <c r="AL20" s="260"/>
      <c r="AM20" s="278"/>
      <c r="AN20" s="278"/>
      <c r="AO20" s="260"/>
      <c r="AP20" s="260"/>
      <c r="AQ20" s="278"/>
      <c r="AR20" s="278"/>
      <c r="AS20" s="260"/>
      <c r="AT20" s="260"/>
      <c r="AU20" s="278"/>
      <c r="AV20" s="278"/>
      <c r="AW20" s="261"/>
      <c r="AX20" s="262"/>
      <c r="AY20" s="278"/>
      <c r="AZ20" s="278"/>
      <c r="BA20" s="260"/>
      <c r="BB20" s="260"/>
      <c r="BC20" s="278"/>
      <c r="BD20" s="278"/>
      <c r="BE20" s="260"/>
      <c r="BF20" s="260"/>
      <c r="BG20" s="278"/>
      <c r="BH20" s="278"/>
      <c r="BI20" s="260"/>
      <c r="BJ20" s="260"/>
      <c r="BK20" s="278"/>
      <c r="BL20" s="278"/>
      <c r="BM20" s="260"/>
      <c r="BN20" s="263"/>
      <c r="BO20" s="278"/>
      <c r="BP20" s="278"/>
      <c r="BQ20" s="260"/>
      <c r="BR20" s="260"/>
      <c r="BS20" s="283">
        <v>547</v>
      </c>
      <c r="BT20" s="304" t="s">
        <v>443</v>
      </c>
      <c r="BU20" s="285" t="s">
        <v>392</v>
      </c>
      <c r="BV20" s="276"/>
      <c r="BW20" s="278"/>
      <c r="BX20" s="278"/>
      <c r="BY20" s="260"/>
      <c r="BZ20" s="260"/>
      <c r="CA20" s="278"/>
      <c r="CB20" s="278"/>
      <c r="CC20" s="260"/>
      <c r="CD20" s="260"/>
      <c r="CE20" s="278"/>
      <c r="CF20" s="278"/>
      <c r="CG20" s="260"/>
      <c r="CH20" s="260">
        <v>0</v>
      </c>
      <c r="CI20" s="278"/>
      <c r="CJ20" s="278"/>
      <c r="CK20" s="260"/>
      <c r="CL20" s="260">
        <v>0</v>
      </c>
      <c r="CM20" s="278"/>
      <c r="CN20" s="278"/>
      <c r="CO20" s="260"/>
      <c r="CP20" s="260"/>
      <c r="CQ20" s="278"/>
      <c r="CR20" s="278"/>
      <c r="CS20" s="260"/>
      <c r="CT20" s="260"/>
      <c r="CU20" s="278"/>
      <c r="CV20" s="278"/>
      <c r="CW20" s="260"/>
      <c r="CX20" s="260"/>
      <c r="CY20" s="278"/>
      <c r="CZ20" s="278"/>
      <c r="DA20" s="260"/>
      <c r="DB20" s="260"/>
      <c r="DC20" s="278"/>
      <c r="DD20" s="278"/>
      <c r="DE20" s="260"/>
      <c r="DF20" s="260"/>
      <c r="DG20" s="278"/>
      <c r="DH20" s="278"/>
      <c r="DI20" s="260"/>
      <c r="DJ20" s="260"/>
      <c r="DK20" s="278"/>
      <c r="DL20" s="278"/>
      <c r="DM20" s="278"/>
      <c r="DN20" s="278"/>
      <c r="DO20" s="278"/>
      <c r="DP20" s="278"/>
      <c r="DQ20" s="260"/>
      <c r="DR20" s="260"/>
      <c r="DS20" s="278"/>
      <c r="DT20" s="278"/>
      <c r="DU20" s="260"/>
      <c r="DV20" s="260"/>
      <c r="DW20" s="278"/>
      <c r="DX20" s="278"/>
      <c r="DY20" s="278"/>
      <c r="DZ20" s="278"/>
      <c r="EA20" s="278"/>
      <c r="EB20" s="278"/>
      <c r="EC20" s="260"/>
      <c r="ED20" s="260"/>
      <c r="EE20" s="278"/>
      <c r="EF20" s="278"/>
      <c r="EG20" s="260"/>
      <c r="EH20" s="260"/>
      <c r="EI20" s="278"/>
      <c r="EJ20" s="278"/>
      <c r="EK20" s="278"/>
      <c r="EL20" s="278"/>
      <c r="EM20" s="278"/>
      <c r="EN20" s="278"/>
      <c r="EO20" s="278"/>
      <c r="EP20" s="265"/>
    </row>
    <row r="21" spans="1:146" s="243" customFormat="1" ht="18.75" customHeight="1">
      <c r="A21" s="207"/>
      <c r="B21" s="281"/>
      <c r="C21" s="146" t="s">
        <v>155</v>
      </c>
      <c r="D21" s="281"/>
      <c r="E21" s="258" t="e">
        <v>#REF!</v>
      </c>
      <c r="F21" s="600">
        <v>14071</v>
      </c>
      <c r="G21" s="283"/>
      <c r="H21" s="283"/>
      <c r="I21" s="271"/>
      <c r="J21" s="271"/>
      <c r="K21" s="283"/>
      <c r="L21" s="283"/>
      <c r="M21" s="271"/>
      <c r="N21" s="271"/>
      <c r="O21" s="283"/>
      <c r="P21" s="283"/>
      <c r="Q21" s="271"/>
      <c r="R21" s="271"/>
      <c r="S21" s="283"/>
      <c r="T21" s="283"/>
      <c r="U21" s="271"/>
      <c r="V21" s="271"/>
      <c r="W21" s="283"/>
      <c r="X21" s="283"/>
      <c r="Y21" s="271"/>
      <c r="Z21" s="271"/>
      <c r="AA21" s="283"/>
      <c r="AB21" s="283"/>
      <c r="AC21" s="271"/>
      <c r="AD21" s="271"/>
      <c r="AE21" s="283"/>
      <c r="AF21" s="283"/>
      <c r="AG21" s="271"/>
      <c r="AH21" s="271"/>
      <c r="AI21" s="283"/>
      <c r="AJ21" s="283"/>
      <c r="AK21" s="271"/>
      <c r="AL21" s="271"/>
      <c r="AM21" s="283"/>
      <c r="AN21" s="283"/>
      <c r="AO21" s="271"/>
      <c r="AP21" s="271"/>
      <c r="AQ21" s="283"/>
      <c r="AR21" s="283"/>
      <c r="AS21" s="271"/>
      <c r="AT21" s="271"/>
      <c r="AU21" s="283"/>
      <c r="AV21" s="283"/>
      <c r="AW21" s="272"/>
      <c r="AX21" s="273"/>
      <c r="AY21" s="283"/>
      <c r="AZ21" s="283"/>
      <c r="BA21" s="271"/>
      <c r="BB21" s="271"/>
      <c r="BC21" s="283"/>
      <c r="BD21" s="283"/>
      <c r="BE21" s="271"/>
      <c r="BF21" s="271"/>
      <c r="BG21" s="283"/>
      <c r="BH21" s="283"/>
      <c r="BI21" s="271"/>
      <c r="BJ21" s="271"/>
      <c r="BK21" s="283"/>
      <c r="BL21" s="283"/>
      <c r="BM21" s="271"/>
      <c r="BN21" s="274"/>
      <c r="BO21" s="283"/>
      <c r="BP21" s="283"/>
      <c r="BQ21" s="271"/>
      <c r="BR21" s="271"/>
      <c r="BS21" s="283"/>
      <c r="BT21" s="283"/>
      <c r="BU21" s="283"/>
      <c r="BV21" s="276"/>
      <c r="BW21" s="283"/>
      <c r="BX21" s="283"/>
      <c r="BY21" s="271"/>
      <c r="BZ21" s="271"/>
      <c r="CA21" s="283">
        <v>80</v>
      </c>
      <c r="CB21" s="284" t="s">
        <v>443</v>
      </c>
      <c r="CC21" s="285" t="s">
        <v>392</v>
      </c>
      <c r="CD21" s="285"/>
      <c r="CE21" s="283">
        <v>67741.5</v>
      </c>
      <c r="CF21" s="447">
        <v>12177</v>
      </c>
      <c r="CG21" s="271">
        <v>0.179756869865592</v>
      </c>
      <c r="CH21" s="271">
        <v>0.5817686684821557</v>
      </c>
      <c r="CI21" s="283">
        <v>9785</v>
      </c>
      <c r="CJ21" s="283">
        <v>1894</v>
      </c>
      <c r="CK21" s="271">
        <v>0.19356157383750638</v>
      </c>
      <c r="CL21" s="260">
        <v>2.0191897654584223</v>
      </c>
      <c r="CM21" s="283"/>
      <c r="CN21" s="283"/>
      <c r="CO21" s="271"/>
      <c r="CP21" s="271"/>
      <c r="CQ21" s="283"/>
      <c r="CR21" s="283"/>
      <c r="CS21" s="271"/>
      <c r="CT21" s="271"/>
      <c r="CU21" s="283"/>
      <c r="CV21" s="283"/>
      <c r="CW21" s="271"/>
      <c r="CX21" s="271"/>
      <c r="CY21" s="283"/>
      <c r="CZ21" s="283"/>
      <c r="DA21" s="271"/>
      <c r="DB21" s="271"/>
      <c r="DC21" s="283"/>
      <c r="DD21" s="283"/>
      <c r="DE21" s="271"/>
      <c r="DF21" s="271"/>
      <c r="DG21" s="283"/>
      <c r="DH21" s="283"/>
      <c r="DI21" s="271"/>
      <c r="DJ21" s="271"/>
      <c r="DK21" s="283"/>
      <c r="DL21" s="283"/>
      <c r="DM21" s="283"/>
      <c r="DN21" s="283"/>
      <c r="DO21" s="283"/>
      <c r="DP21" s="283"/>
      <c r="DQ21" s="271"/>
      <c r="DR21" s="271"/>
      <c r="DS21" s="283"/>
      <c r="DT21" s="283"/>
      <c r="DU21" s="271"/>
      <c r="DV21" s="271"/>
      <c r="DW21" s="283"/>
      <c r="DX21" s="283"/>
      <c r="DY21" s="283"/>
      <c r="DZ21" s="283"/>
      <c r="EA21" s="283"/>
      <c r="EB21" s="283"/>
      <c r="EC21" s="271"/>
      <c r="ED21" s="271"/>
      <c r="EE21" s="283"/>
      <c r="EF21" s="283"/>
      <c r="EG21" s="271"/>
      <c r="EH21" s="271"/>
      <c r="EI21" s="283"/>
      <c r="EJ21" s="283"/>
      <c r="EK21" s="283"/>
      <c r="EL21" s="283"/>
      <c r="EM21" s="283"/>
      <c r="EN21" s="283"/>
      <c r="EO21" s="283"/>
      <c r="EP21" s="276"/>
    </row>
    <row r="22" spans="1:146" s="266" customFormat="1" ht="19.5" customHeight="1" hidden="1">
      <c r="A22" s="255"/>
      <c r="B22" s="268" t="s">
        <v>14</v>
      </c>
      <c r="C22" s="288" t="s">
        <v>394</v>
      </c>
      <c r="D22" s="256"/>
      <c r="E22" s="258" t="e">
        <v>#REF!</v>
      </c>
      <c r="F22" s="600">
        <v>0</v>
      </c>
      <c r="G22" s="278"/>
      <c r="H22" s="278"/>
      <c r="I22" s="260"/>
      <c r="J22" s="260"/>
      <c r="K22" s="278"/>
      <c r="L22" s="278"/>
      <c r="M22" s="260"/>
      <c r="N22" s="260"/>
      <c r="O22" s="278"/>
      <c r="P22" s="278"/>
      <c r="Q22" s="260"/>
      <c r="R22" s="271"/>
      <c r="S22" s="278"/>
      <c r="T22" s="278"/>
      <c r="U22" s="260"/>
      <c r="V22" s="260"/>
      <c r="W22" s="278"/>
      <c r="X22" s="278"/>
      <c r="Y22" s="260"/>
      <c r="Z22" s="260"/>
      <c r="AA22" s="278"/>
      <c r="AB22" s="278"/>
      <c r="AC22" s="260"/>
      <c r="AD22" s="260"/>
      <c r="AE22" s="278"/>
      <c r="AF22" s="278"/>
      <c r="AG22" s="260"/>
      <c r="AH22" s="260"/>
      <c r="AI22" s="278"/>
      <c r="AJ22" s="278"/>
      <c r="AK22" s="260"/>
      <c r="AL22" s="260"/>
      <c r="AM22" s="278"/>
      <c r="AN22" s="278"/>
      <c r="AO22" s="260"/>
      <c r="AP22" s="260"/>
      <c r="AQ22" s="278"/>
      <c r="AR22" s="278"/>
      <c r="AS22" s="260"/>
      <c r="AT22" s="260"/>
      <c r="AU22" s="278"/>
      <c r="AV22" s="278"/>
      <c r="AW22" s="261"/>
      <c r="AX22" s="262"/>
      <c r="AY22" s="278"/>
      <c r="AZ22" s="278"/>
      <c r="BA22" s="260"/>
      <c r="BB22" s="260"/>
      <c r="BC22" s="278"/>
      <c r="BD22" s="278"/>
      <c r="BE22" s="260"/>
      <c r="BF22" s="260"/>
      <c r="BG22" s="278"/>
      <c r="BH22" s="278"/>
      <c r="BI22" s="260"/>
      <c r="BJ22" s="260"/>
      <c r="BK22" s="278"/>
      <c r="BL22" s="278"/>
      <c r="BM22" s="260"/>
      <c r="BN22" s="263"/>
      <c r="BO22" s="278"/>
      <c r="BP22" s="278"/>
      <c r="BQ22" s="260"/>
      <c r="BR22" s="260"/>
      <c r="BS22" s="278"/>
      <c r="BT22" s="278"/>
      <c r="BU22" s="278"/>
      <c r="BV22" s="265"/>
      <c r="BW22" s="278"/>
      <c r="BX22" s="278"/>
      <c r="BY22" s="260"/>
      <c r="BZ22" s="260"/>
      <c r="CA22" s="278"/>
      <c r="CB22" s="278"/>
      <c r="CC22" s="260"/>
      <c r="CD22" s="260"/>
      <c r="CE22" s="278"/>
      <c r="CF22" s="278"/>
      <c r="CG22" s="260"/>
      <c r="CH22" s="260"/>
      <c r="CI22" s="278"/>
      <c r="CJ22" s="278"/>
      <c r="CK22" s="260"/>
      <c r="CL22" s="260"/>
      <c r="CM22" s="278"/>
      <c r="CN22" s="278"/>
      <c r="CO22" s="260"/>
      <c r="CP22" s="260"/>
      <c r="CQ22" s="278"/>
      <c r="CR22" s="278"/>
      <c r="CS22" s="260"/>
      <c r="CT22" s="260"/>
      <c r="CU22" s="278"/>
      <c r="CV22" s="278"/>
      <c r="CW22" s="260"/>
      <c r="CX22" s="260"/>
      <c r="CY22" s="278"/>
      <c r="CZ22" s="278"/>
      <c r="DA22" s="260"/>
      <c r="DB22" s="260"/>
      <c r="DC22" s="278"/>
      <c r="DD22" s="278"/>
      <c r="DE22" s="260"/>
      <c r="DF22" s="260"/>
      <c r="DG22" s="278"/>
      <c r="DH22" s="278"/>
      <c r="DI22" s="260"/>
      <c r="DJ22" s="260"/>
      <c r="DK22" s="278"/>
      <c r="DL22" s="278"/>
      <c r="DM22" s="278"/>
      <c r="DN22" s="278"/>
      <c r="DO22" s="278"/>
      <c r="DP22" s="278"/>
      <c r="DQ22" s="260"/>
      <c r="DR22" s="260"/>
      <c r="DS22" s="278"/>
      <c r="DT22" s="278"/>
      <c r="DU22" s="260"/>
      <c r="DV22" s="260"/>
      <c r="DW22" s="278"/>
      <c r="DX22" s="278"/>
      <c r="DY22" s="278"/>
      <c r="DZ22" s="278"/>
      <c r="EA22" s="278"/>
      <c r="EB22" s="278"/>
      <c r="EC22" s="260"/>
      <c r="ED22" s="260"/>
      <c r="EE22" s="278"/>
      <c r="EF22" s="278"/>
      <c r="EG22" s="260"/>
      <c r="EH22" s="260"/>
      <c r="EI22" s="278"/>
      <c r="EJ22" s="278"/>
      <c r="EK22" s="278"/>
      <c r="EL22" s="278"/>
      <c r="EM22" s="278"/>
      <c r="EN22" s="278"/>
      <c r="EO22" s="278"/>
      <c r="EP22" s="265"/>
    </row>
    <row r="23" spans="1:147" s="266" customFormat="1" ht="18.75" customHeight="1">
      <c r="A23" s="255"/>
      <c r="B23" s="256" t="s">
        <v>76</v>
      </c>
      <c r="C23" s="16" t="s">
        <v>218</v>
      </c>
      <c r="D23" s="256"/>
      <c r="E23" s="258" t="e">
        <v>#REF!</v>
      </c>
      <c r="F23" s="600">
        <v>38548</v>
      </c>
      <c r="G23" s="278"/>
      <c r="H23" s="278"/>
      <c r="I23" s="260"/>
      <c r="J23" s="260"/>
      <c r="K23" s="278"/>
      <c r="L23" s="278"/>
      <c r="M23" s="260"/>
      <c r="N23" s="260"/>
      <c r="O23" s="278">
        <v>3700</v>
      </c>
      <c r="P23" s="279">
        <v>874</v>
      </c>
      <c r="Q23" s="280">
        <v>0.23621621621621622</v>
      </c>
      <c r="R23" s="260">
        <v>1.2503576537911303</v>
      </c>
      <c r="S23" s="278"/>
      <c r="T23" s="278"/>
      <c r="U23" s="260"/>
      <c r="V23" s="260"/>
      <c r="W23" s="278"/>
      <c r="X23" s="278"/>
      <c r="Y23" s="260"/>
      <c r="Z23" s="260"/>
      <c r="AA23" s="278"/>
      <c r="AB23" s="278"/>
      <c r="AC23" s="260"/>
      <c r="AD23" s="260"/>
      <c r="AE23" s="278"/>
      <c r="AF23" s="278"/>
      <c r="AG23" s="260"/>
      <c r="AH23" s="260"/>
      <c r="AI23" s="278"/>
      <c r="AJ23" s="278"/>
      <c r="AK23" s="260"/>
      <c r="AL23" s="260"/>
      <c r="AM23" s="278"/>
      <c r="AN23" s="278"/>
      <c r="AO23" s="260"/>
      <c r="AP23" s="260"/>
      <c r="AQ23" s="278"/>
      <c r="AR23" s="278"/>
      <c r="AS23" s="260"/>
      <c r="AT23" s="260"/>
      <c r="AU23" s="278"/>
      <c r="AV23" s="278"/>
      <c r="AW23" s="261"/>
      <c r="AX23" s="262"/>
      <c r="AY23" s="278"/>
      <c r="AZ23" s="278"/>
      <c r="BA23" s="260"/>
      <c r="BB23" s="260"/>
      <c r="BC23" s="278"/>
      <c r="BD23" s="278"/>
      <c r="BE23" s="260"/>
      <c r="BF23" s="260"/>
      <c r="BG23" s="278"/>
      <c r="BH23" s="278"/>
      <c r="BI23" s="260"/>
      <c r="BJ23" s="260"/>
      <c r="BK23" s="278"/>
      <c r="BL23" s="278"/>
      <c r="BM23" s="260"/>
      <c r="BN23" s="263"/>
      <c r="BO23" s="278"/>
      <c r="BP23" s="278"/>
      <c r="BQ23" s="260"/>
      <c r="BR23" s="260"/>
      <c r="BS23" s="278">
        <v>103</v>
      </c>
      <c r="BT23" s="293" t="s">
        <v>443</v>
      </c>
      <c r="BU23" s="280" t="s">
        <v>392</v>
      </c>
      <c r="BV23" s="265"/>
      <c r="BW23" s="278"/>
      <c r="BX23" s="278"/>
      <c r="BY23" s="260"/>
      <c r="BZ23" s="260"/>
      <c r="CA23" s="278">
        <v>35</v>
      </c>
      <c r="CB23" s="279" t="s">
        <v>443</v>
      </c>
      <c r="CC23" s="280" t="s">
        <v>392</v>
      </c>
      <c r="CD23" s="280"/>
      <c r="CE23" s="278">
        <v>183902</v>
      </c>
      <c r="CF23" s="278">
        <v>37206</v>
      </c>
      <c r="CG23" s="260">
        <v>0.2023142760818262</v>
      </c>
      <c r="CH23" s="260">
        <v>2.552377032311175</v>
      </c>
      <c r="CI23" s="278">
        <v>3085</v>
      </c>
      <c r="CJ23" s="278">
        <v>468</v>
      </c>
      <c r="CK23" s="260">
        <v>0.15170178282009725</v>
      </c>
      <c r="CL23" s="260">
        <v>1.3565217391304347</v>
      </c>
      <c r="CM23" s="278"/>
      <c r="CN23" s="278"/>
      <c r="CO23" s="260"/>
      <c r="CP23" s="260"/>
      <c r="CQ23" s="278"/>
      <c r="CR23" s="278"/>
      <c r="CS23" s="260"/>
      <c r="CT23" s="260"/>
      <c r="CU23" s="278"/>
      <c r="CV23" s="278"/>
      <c r="CW23" s="260"/>
      <c r="CX23" s="260"/>
      <c r="CY23" s="278"/>
      <c r="CZ23" s="278"/>
      <c r="DA23" s="260"/>
      <c r="DB23" s="260"/>
      <c r="DC23" s="278"/>
      <c r="DD23" s="278"/>
      <c r="DE23" s="260"/>
      <c r="DF23" s="260"/>
      <c r="DG23" s="278"/>
      <c r="DH23" s="278"/>
      <c r="DI23" s="260"/>
      <c r="DJ23" s="260"/>
      <c r="DK23" s="278"/>
      <c r="DL23" s="278"/>
      <c r="DM23" s="278"/>
      <c r="DN23" s="278"/>
      <c r="DO23" s="278"/>
      <c r="DP23" s="278"/>
      <c r="DQ23" s="260"/>
      <c r="DR23" s="260"/>
      <c r="DS23" s="278"/>
      <c r="DT23" s="278"/>
      <c r="DU23" s="260"/>
      <c r="DV23" s="260"/>
      <c r="DW23" s="278"/>
      <c r="DX23" s="278"/>
      <c r="DY23" s="278"/>
      <c r="DZ23" s="278"/>
      <c r="EA23" s="278"/>
      <c r="EB23" s="278"/>
      <c r="EC23" s="260"/>
      <c r="ED23" s="260"/>
      <c r="EE23" s="278"/>
      <c r="EF23" s="278"/>
      <c r="EG23" s="260"/>
      <c r="EH23" s="260"/>
      <c r="EI23" s="278"/>
      <c r="EJ23" s="278"/>
      <c r="EK23" s="278"/>
      <c r="EL23" s="278"/>
      <c r="EM23" s="278"/>
      <c r="EN23" s="278"/>
      <c r="EO23" s="278"/>
      <c r="EP23" s="265"/>
      <c r="EQ23" s="289"/>
    </row>
    <row r="24" spans="1:146" s="266" customFormat="1" ht="18.75" customHeight="1">
      <c r="A24" s="255"/>
      <c r="B24" s="256"/>
      <c r="C24" s="16" t="s">
        <v>10</v>
      </c>
      <c r="D24" s="256"/>
      <c r="E24" s="258" t="e">
        <v>#REF!</v>
      </c>
      <c r="F24" s="600">
        <v>234691.571</v>
      </c>
      <c r="G24" s="290">
        <v>161317</v>
      </c>
      <c r="H24" s="290">
        <v>13242</v>
      </c>
      <c r="I24" s="264">
        <v>0.08208682283950235</v>
      </c>
      <c r="J24" s="264">
        <v>0.6691596341401789</v>
      </c>
      <c r="K24" s="290">
        <v>27656.3</v>
      </c>
      <c r="L24" s="290">
        <v>2814.3</v>
      </c>
      <c r="M24" s="264">
        <v>0.10175981602745125</v>
      </c>
      <c r="N24" s="264">
        <v>0.8934285714285715</v>
      </c>
      <c r="O24" s="290">
        <v>99866.5</v>
      </c>
      <c r="P24" s="290">
        <v>11805</v>
      </c>
      <c r="Q24" s="264">
        <v>0.11820780742290958</v>
      </c>
      <c r="R24" s="260">
        <v>0.3359897538067454</v>
      </c>
      <c r="S24" s="290">
        <v>14082.7</v>
      </c>
      <c r="T24" s="293" t="s">
        <v>443</v>
      </c>
      <c r="U24" s="280" t="s">
        <v>392</v>
      </c>
      <c r="V24" s="264"/>
      <c r="W24" s="290">
        <v>9760</v>
      </c>
      <c r="X24" s="290">
        <v>647</v>
      </c>
      <c r="Y24" s="264">
        <v>0.06629098360655737</v>
      </c>
      <c r="Z24" s="264">
        <v>1.0385232744783306</v>
      </c>
      <c r="AA24" s="290">
        <v>3605</v>
      </c>
      <c r="AB24" s="290">
        <v>745.5899999999999</v>
      </c>
      <c r="AC24" s="264">
        <v>0.20682108183079054</v>
      </c>
      <c r="AD24" s="264">
        <v>0.8762369256081795</v>
      </c>
      <c r="AE24" s="290">
        <v>3245</v>
      </c>
      <c r="AF24" s="290">
        <v>371.021</v>
      </c>
      <c r="AG24" s="264">
        <v>0.11433620955315871</v>
      </c>
      <c r="AH24" s="264">
        <v>0.39839042199076563</v>
      </c>
      <c r="AI24" s="290">
        <v>1014</v>
      </c>
      <c r="AJ24" s="290">
        <v>939</v>
      </c>
      <c r="AK24" s="264">
        <v>0.9260355029585798</v>
      </c>
      <c r="AL24" s="264">
        <v>0.22752604797673856</v>
      </c>
      <c r="AM24" s="290">
        <v>1780</v>
      </c>
      <c r="AN24" s="290">
        <v>1780</v>
      </c>
      <c r="AO24" s="264">
        <v>1</v>
      </c>
      <c r="AP24" s="264">
        <v>4.278846153846154</v>
      </c>
      <c r="AQ24" s="290">
        <v>25922.6</v>
      </c>
      <c r="AR24" s="290">
        <v>4050.42</v>
      </c>
      <c r="AS24" s="264">
        <v>0.15625053042518885</v>
      </c>
      <c r="AT24" s="264">
        <v>1.86311867525299</v>
      </c>
      <c r="AU24" s="290">
        <v>9653.9</v>
      </c>
      <c r="AV24" s="290">
        <v>1300</v>
      </c>
      <c r="AW24" s="264">
        <v>0.13466060348667377</v>
      </c>
      <c r="AX24" s="264">
        <v>2.6530612244897958</v>
      </c>
      <c r="AY24" s="290">
        <v>12240</v>
      </c>
      <c r="AZ24" s="290">
        <v>344</v>
      </c>
      <c r="BA24" s="264">
        <v>0.028104575163398694</v>
      </c>
      <c r="BB24" s="264">
        <v>0.9347826086956522</v>
      </c>
      <c r="BC24" s="290">
        <v>1901</v>
      </c>
      <c r="BD24" s="290">
        <v>213</v>
      </c>
      <c r="BE24" s="280">
        <v>0.11204629142556549</v>
      </c>
      <c r="BF24" s="291">
        <v>0.9906976744186047</v>
      </c>
      <c r="BG24" s="290">
        <v>4885</v>
      </c>
      <c r="BH24" s="290">
        <v>1056</v>
      </c>
      <c r="BI24" s="264">
        <v>0.21617195496417604</v>
      </c>
      <c r="BJ24" s="264">
        <v>1.2289072500872804</v>
      </c>
      <c r="BK24" s="290">
        <v>390</v>
      </c>
      <c r="BL24" s="290">
        <v>74</v>
      </c>
      <c r="BM24" s="264">
        <v>0.18974358974358974</v>
      </c>
      <c r="BN24" s="264">
        <v>1</v>
      </c>
      <c r="BO24" s="290">
        <v>117638.3</v>
      </c>
      <c r="BP24" s="290">
        <v>5070</v>
      </c>
      <c r="BQ24" s="264">
        <v>0.04309820866163486</v>
      </c>
      <c r="BR24" s="264">
        <v>0.24738947984776033</v>
      </c>
      <c r="BS24" s="290">
        <v>1578</v>
      </c>
      <c r="BT24" s="290">
        <v>161</v>
      </c>
      <c r="BU24" s="280">
        <v>0.10202788339670468</v>
      </c>
      <c r="BV24" s="280">
        <v>1.0733333333333333</v>
      </c>
      <c r="BW24" s="290">
        <v>3873.1</v>
      </c>
      <c r="BX24" s="290">
        <v>684.3</v>
      </c>
      <c r="BY24" s="264">
        <v>0.17668017866825023</v>
      </c>
      <c r="BZ24" s="264"/>
      <c r="CA24" s="290" t="e">
        <v>#REF!</v>
      </c>
      <c r="CB24" s="290">
        <v>10615</v>
      </c>
      <c r="CC24" s="264" t="e">
        <v>#REF!</v>
      </c>
      <c r="CD24" s="264">
        <v>0.7334194689531759</v>
      </c>
      <c r="CE24" s="290">
        <v>1500</v>
      </c>
      <c r="CF24" s="290">
        <v>16.67</v>
      </c>
      <c r="CG24" s="264">
        <v>0.011113333333333334</v>
      </c>
      <c r="CH24" s="264">
        <v>0.005806339254615117</v>
      </c>
      <c r="CI24" s="290">
        <v>10979.3</v>
      </c>
      <c r="CJ24" s="290">
        <v>1714</v>
      </c>
      <c r="CK24" s="264">
        <v>0.15611195613563708</v>
      </c>
      <c r="CL24" s="264">
        <v>0.8839608045384219</v>
      </c>
      <c r="CM24" s="290">
        <v>5205</v>
      </c>
      <c r="CN24" s="290">
        <v>741.99</v>
      </c>
      <c r="CO24" s="264">
        <v>0.14255331412103747</v>
      </c>
      <c r="CP24" s="264">
        <v>0.9327341294783156</v>
      </c>
      <c r="CQ24" s="290">
        <v>63007</v>
      </c>
      <c r="CR24" s="290">
        <v>11820.1</v>
      </c>
      <c r="CS24" s="264">
        <v>0.18759979049946832</v>
      </c>
      <c r="CT24" s="264">
        <v>1.3032083792723264</v>
      </c>
      <c r="CU24" s="290">
        <v>8157.799999999999</v>
      </c>
      <c r="CV24" s="290">
        <v>1342.98</v>
      </c>
      <c r="CW24" s="264">
        <v>0.16462526661599944</v>
      </c>
      <c r="CX24" s="264">
        <v>1.2088028802880288</v>
      </c>
      <c r="CY24" s="290" t="e">
        <v>#REF!</v>
      </c>
      <c r="CZ24" s="290">
        <v>1494.2</v>
      </c>
      <c r="DA24" s="264" t="e">
        <v>#REF!</v>
      </c>
      <c r="DB24" s="264">
        <v>1.2098785425101215</v>
      </c>
      <c r="DC24" s="290">
        <v>4819</v>
      </c>
      <c r="DD24" s="290">
        <v>610</v>
      </c>
      <c r="DE24" s="264">
        <v>0.12658227848101267</v>
      </c>
      <c r="DF24" s="264">
        <v>0.8553000560852495</v>
      </c>
      <c r="DG24" s="290">
        <v>7391</v>
      </c>
      <c r="DH24" s="290">
        <v>690</v>
      </c>
      <c r="DI24" s="264">
        <v>0.09335678527939385</v>
      </c>
      <c r="DJ24" s="264">
        <v>0.7700892857142857</v>
      </c>
      <c r="DK24" s="290">
        <v>218105</v>
      </c>
      <c r="DL24" s="290">
        <v>20419</v>
      </c>
      <c r="DM24" s="280">
        <v>0.09362004539098141</v>
      </c>
      <c r="DN24" s="280">
        <v>1.2659020458772474</v>
      </c>
      <c r="DO24" s="290">
        <v>636595</v>
      </c>
      <c r="DP24" s="290">
        <v>138897</v>
      </c>
      <c r="DQ24" s="264">
        <v>0.21818738758551356</v>
      </c>
      <c r="DR24" s="264">
        <v>1.3203136882129278</v>
      </c>
      <c r="DS24" s="290" t="e">
        <v>#REF!</v>
      </c>
      <c r="DT24" s="290" t="e">
        <v>#REF!</v>
      </c>
      <c r="DU24" s="264" t="e">
        <v>#REF!</v>
      </c>
      <c r="DV24" s="264"/>
      <c r="DW24" s="290"/>
      <c r="DX24" s="290"/>
      <c r="DY24" s="292"/>
      <c r="DZ24" s="290"/>
      <c r="EA24" s="290">
        <v>16110</v>
      </c>
      <c r="EB24" s="290">
        <v>0</v>
      </c>
      <c r="EC24" s="264">
        <v>0</v>
      </c>
      <c r="ED24" s="264"/>
      <c r="EE24" s="290">
        <v>0</v>
      </c>
      <c r="EF24" s="290">
        <v>1129</v>
      </c>
      <c r="EG24" s="448" t="e">
        <v>#DIV/0!</v>
      </c>
      <c r="EH24" s="264"/>
      <c r="EI24" s="290">
        <v>0</v>
      </c>
      <c r="EJ24" s="290">
        <v>0</v>
      </c>
      <c r="EK24" s="280" t="s">
        <v>392</v>
      </c>
      <c r="EL24" s="280"/>
      <c r="EM24" s="290">
        <v>15700</v>
      </c>
      <c r="EN24" s="290">
        <v>1034</v>
      </c>
      <c r="EO24" s="280">
        <v>0.06585987261146496</v>
      </c>
      <c r="EP24" s="664">
        <v>0.517</v>
      </c>
    </row>
    <row r="25" spans="1:253" s="266" customFormat="1" ht="15" customHeight="1" hidden="1">
      <c r="A25" s="255"/>
      <c r="B25" s="256" t="s">
        <v>34</v>
      </c>
      <c r="C25" s="257" t="s">
        <v>273</v>
      </c>
      <c r="D25" s="256"/>
      <c r="E25" s="258" t="e">
        <v>#REF!</v>
      </c>
      <c r="F25" s="600"/>
      <c r="G25" s="290">
        <v>0</v>
      </c>
      <c r="H25" s="290">
        <v>0</v>
      </c>
      <c r="I25" s="264"/>
      <c r="J25" s="264">
        <v>0</v>
      </c>
      <c r="K25" s="290">
        <v>0</v>
      </c>
      <c r="L25" s="290">
        <v>0</v>
      </c>
      <c r="M25" s="264"/>
      <c r="N25" s="264">
        <v>0</v>
      </c>
      <c r="O25" s="290">
        <v>0</v>
      </c>
      <c r="P25" s="290">
        <v>0</v>
      </c>
      <c r="Q25" s="264"/>
      <c r="R25" s="260">
        <v>0</v>
      </c>
      <c r="S25" s="290">
        <v>0</v>
      </c>
      <c r="T25" s="290">
        <v>0</v>
      </c>
      <c r="U25" s="264"/>
      <c r="V25" s="264"/>
      <c r="W25" s="290">
        <v>0</v>
      </c>
      <c r="X25" s="290">
        <v>0</v>
      </c>
      <c r="Y25" s="264"/>
      <c r="Z25" s="264"/>
      <c r="AA25" s="290">
        <v>0</v>
      </c>
      <c r="AB25" s="290">
        <v>0</v>
      </c>
      <c r="AC25" s="264"/>
      <c r="AD25" s="264">
        <v>0</v>
      </c>
      <c r="AE25" s="290">
        <v>0</v>
      </c>
      <c r="AF25" s="290">
        <v>0</v>
      </c>
      <c r="AG25" s="264"/>
      <c r="AH25" s="264">
        <v>0</v>
      </c>
      <c r="AI25" s="290">
        <v>0</v>
      </c>
      <c r="AJ25" s="290">
        <v>0</v>
      </c>
      <c r="AK25" s="264"/>
      <c r="AL25" s="264">
        <v>0</v>
      </c>
      <c r="AM25" s="290">
        <v>0</v>
      </c>
      <c r="AN25" s="290">
        <v>0</v>
      </c>
      <c r="AO25" s="264"/>
      <c r="AP25" s="264"/>
      <c r="AQ25" s="290">
        <v>0</v>
      </c>
      <c r="AR25" s="290">
        <v>0</v>
      </c>
      <c r="AS25" s="264"/>
      <c r="AT25" s="264">
        <v>0</v>
      </c>
      <c r="AU25" s="290">
        <v>0</v>
      </c>
      <c r="AV25" s="290">
        <v>0</v>
      </c>
      <c r="AW25" s="264"/>
      <c r="AX25" s="264">
        <v>0</v>
      </c>
      <c r="AY25" s="290">
        <v>0</v>
      </c>
      <c r="AZ25" s="290">
        <v>0</v>
      </c>
      <c r="BA25" s="264"/>
      <c r="BB25" s="264">
        <v>0</v>
      </c>
      <c r="BC25" s="290">
        <v>0</v>
      </c>
      <c r="BD25" s="290">
        <v>0</v>
      </c>
      <c r="BE25" s="264"/>
      <c r="BF25" s="291">
        <v>0</v>
      </c>
      <c r="BG25" s="290">
        <v>0</v>
      </c>
      <c r="BH25" s="290">
        <v>0</v>
      </c>
      <c r="BI25" s="264"/>
      <c r="BJ25" s="264">
        <v>0</v>
      </c>
      <c r="BK25" s="290">
        <v>0</v>
      </c>
      <c r="BL25" s="290">
        <v>0</v>
      </c>
      <c r="BM25" s="264"/>
      <c r="BN25" s="264">
        <v>0</v>
      </c>
      <c r="BO25" s="290">
        <v>0</v>
      </c>
      <c r="BP25" s="290">
        <v>0</v>
      </c>
      <c r="BQ25" s="264"/>
      <c r="BR25" s="264">
        <v>0</v>
      </c>
      <c r="BS25" s="290">
        <v>0</v>
      </c>
      <c r="BT25" s="290">
        <v>0</v>
      </c>
      <c r="BU25" s="290"/>
      <c r="BV25" s="280">
        <v>0</v>
      </c>
      <c r="BW25" s="290">
        <v>0</v>
      </c>
      <c r="BX25" s="290">
        <v>0</v>
      </c>
      <c r="BY25" s="264"/>
      <c r="BZ25" s="264"/>
      <c r="CA25" s="290">
        <v>0</v>
      </c>
      <c r="CB25" s="290">
        <v>0</v>
      </c>
      <c r="CC25" s="264"/>
      <c r="CD25" s="264">
        <v>0</v>
      </c>
      <c r="CE25" s="290">
        <v>0</v>
      </c>
      <c r="CF25" s="295">
        <v>0</v>
      </c>
      <c r="CG25" s="264"/>
      <c r="CH25" s="264">
        <v>0</v>
      </c>
      <c r="CI25" s="290">
        <v>0</v>
      </c>
      <c r="CJ25" s="290">
        <v>0</v>
      </c>
      <c r="CK25" s="264"/>
      <c r="CL25" s="264">
        <v>0</v>
      </c>
      <c r="CM25" s="290">
        <v>0</v>
      </c>
      <c r="CN25" s="290">
        <v>0</v>
      </c>
      <c r="CO25" s="264"/>
      <c r="CP25" s="264">
        <v>0</v>
      </c>
      <c r="CQ25" s="290">
        <v>0</v>
      </c>
      <c r="CR25" s="290">
        <v>0</v>
      </c>
      <c r="CS25" s="264"/>
      <c r="CT25" s="264">
        <v>0</v>
      </c>
      <c r="CU25" s="290">
        <v>0</v>
      </c>
      <c r="CV25" s="290">
        <v>0</v>
      </c>
      <c r="CW25" s="264"/>
      <c r="CX25" s="264">
        <v>0</v>
      </c>
      <c r="CY25" s="290">
        <v>0</v>
      </c>
      <c r="CZ25" s="290">
        <v>0</v>
      </c>
      <c r="DA25" s="264"/>
      <c r="DB25" s="264">
        <v>0</v>
      </c>
      <c r="DC25" s="290">
        <v>0</v>
      </c>
      <c r="DD25" s="290">
        <v>0</v>
      </c>
      <c r="DE25" s="264"/>
      <c r="DF25" s="264">
        <v>0</v>
      </c>
      <c r="DG25" s="290">
        <v>0</v>
      </c>
      <c r="DH25" s="290">
        <v>0</v>
      </c>
      <c r="DI25" s="264"/>
      <c r="DJ25" s="264">
        <v>0</v>
      </c>
      <c r="DK25" s="290">
        <v>0</v>
      </c>
      <c r="DL25" s="290">
        <v>0</v>
      </c>
      <c r="DM25" s="264"/>
      <c r="DN25" s="280">
        <v>0</v>
      </c>
      <c r="DO25" s="290">
        <v>0</v>
      </c>
      <c r="DP25" s="290">
        <v>0</v>
      </c>
      <c r="DQ25" s="264"/>
      <c r="DR25" s="264">
        <v>0</v>
      </c>
      <c r="DS25" s="290">
        <v>0</v>
      </c>
      <c r="DT25" s="290">
        <v>0</v>
      </c>
      <c r="DU25" s="264"/>
      <c r="DV25" s="264"/>
      <c r="DW25" s="290"/>
      <c r="DX25" s="290"/>
      <c r="DY25" s="290"/>
      <c r="DZ25" s="290"/>
      <c r="EA25" s="290">
        <v>0</v>
      </c>
      <c r="EB25" s="290">
        <v>0</v>
      </c>
      <c r="EC25" s="264"/>
      <c r="ED25" s="264"/>
      <c r="EE25" s="290">
        <v>0</v>
      </c>
      <c r="EF25" s="290">
        <v>0</v>
      </c>
      <c r="EG25" s="454"/>
      <c r="EH25" s="264"/>
      <c r="EI25" s="290">
        <v>0</v>
      </c>
      <c r="EJ25" s="290">
        <v>0</v>
      </c>
      <c r="EK25" s="290"/>
      <c r="EL25" s="290"/>
      <c r="EM25" s="290">
        <v>0</v>
      </c>
      <c r="EN25" s="290">
        <v>0</v>
      </c>
      <c r="EO25" s="264"/>
      <c r="EP25" s="663"/>
      <c r="EQ25" s="266">
        <v>0</v>
      </c>
      <c r="ER25" s="266">
        <v>0</v>
      </c>
      <c r="ES25" s="266">
        <v>0</v>
      </c>
      <c r="ET25" s="266">
        <v>0</v>
      </c>
      <c r="EU25" s="266">
        <v>0</v>
      </c>
      <c r="EV25" s="266">
        <v>0</v>
      </c>
      <c r="EW25" s="266">
        <v>0</v>
      </c>
      <c r="EX25" s="266">
        <v>0</v>
      </c>
      <c r="EY25" s="266">
        <v>0</v>
      </c>
      <c r="EZ25" s="266">
        <v>0</v>
      </c>
      <c r="FA25" s="266">
        <v>0</v>
      </c>
      <c r="FB25" s="266">
        <v>0</v>
      </c>
      <c r="FC25" s="266">
        <v>0</v>
      </c>
      <c r="FD25" s="266">
        <v>0</v>
      </c>
      <c r="FE25" s="266">
        <v>0</v>
      </c>
      <c r="FF25" s="266">
        <v>0</v>
      </c>
      <c r="FG25" s="266">
        <v>0</v>
      </c>
      <c r="FH25" s="266">
        <v>0</v>
      </c>
      <c r="FI25" s="266">
        <v>0</v>
      </c>
      <c r="FJ25" s="266">
        <v>0</v>
      </c>
      <c r="FK25" s="266">
        <v>0</v>
      </c>
      <c r="FL25" s="266">
        <v>0</v>
      </c>
      <c r="FM25" s="266">
        <v>0</v>
      </c>
      <c r="FN25" s="266">
        <v>0</v>
      </c>
      <c r="FO25" s="266">
        <v>0</v>
      </c>
      <c r="FP25" s="266">
        <v>0</v>
      </c>
      <c r="FQ25" s="266">
        <v>0</v>
      </c>
      <c r="FR25" s="266">
        <v>0</v>
      </c>
      <c r="FS25" s="266">
        <v>0</v>
      </c>
      <c r="FT25" s="266">
        <v>0</v>
      </c>
      <c r="FU25" s="266">
        <v>0</v>
      </c>
      <c r="FV25" s="266">
        <v>0</v>
      </c>
      <c r="FW25" s="266">
        <v>0</v>
      </c>
      <c r="FX25" s="266">
        <v>0</v>
      </c>
      <c r="FY25" s="266">
        <v>0</v>
      </c>
      <c r="FZ25" s="266">
        <v>0</v>
      </c>
      <c r="GA25" s="266">
        <v>0</v>
      </c>
      <c r="GB25" s="266">
        <v>0</v>
      </c>
      <c r="GC25" s="266">
        <v>0</v>
      </c>
      <c r="GD25" s="266">
        <v>0</v>
      </c>
      <c r="GE25" s="266">
        <v>0</v>
      </c>
      <c r="GF25" s="266">
        <v>0</v>
      </c>
      <c r="GG25" s="266">
        <v>0</v>
      </c>
      <c r="GH25" s="266">
        <v>0</v>
      </c>
      <c r="GI25" s="266">
        <v>0</v>
      </c>
      <c r="GJ25" s="266">
        <v>0</v>
      </c>
      <c r="GK25" s="266">
        <v>0</v>
      </c>
      <c r="GL25" s="266">
        <v>0</v>
      </c>
      <c r="GM25" s="266">
        <v>0</v>
      </c>
      <c r="GN25" s="266">
        <v>0</v>
      </c>
      <c r="GO25" s="266">
        <v>0</v>
      </c>
      <c r="GP25" s="266">
        <v>0</v>
      </c>
      <c r="GQ25" s="266">
        <v>0</v>
      </c>
      <c r="GR25" s="266">
        <v>0</v>
      </c>
      <c r="GS25" s="266">
        <v>0</v>
      </c>
      <c r="GT25" s="266">
        <v>0</v>
      </c>
      <c r="GU25" s="266">
        <v>0</v>
      </c>
      <c r="GV25" s="266">
        <v>0</v>
      </c>
      <c r="GW25" s="266">
        <v>0</v>
      </c>
      <c r="GX25" s="266">
        <v>0</v>
      </c>
      <c r="GY25" s="266">
        <v>0</v>
      </c>
      <c r="GZ25" s="266">
        <v>0</v>
      </c>
      <c r="HA25" s="266">
        <v>0</v>
      </c>
      <c r="HB25" s="266">
        <v>0</v>
      </c>
      <c r="HC25" s="266">
        <v>0</v>
      </c>
      <c r="HD25" s="266">
        <v>0</v>
      </c>
      <c r="HE25" s="266">
        <v>0</v>
      </c>
      <c r="HF25" s="266">
        <v>0</v>
      </c>
      <c r="HG25" s="266">
        <v>0</v>
      </c>
      <c r="HH25" s="266">
        <v>0</v>
      </c>
      <c r="HI25" s="266">
        <v>0</v>
      </c>
      <c r="HJ25" s="266">
        <v>0</v>
      </c>
      <c r="HK25" s="266">
        <v>0</v>
      </c>
      <c r="HL25" s="266">
        <v>0</v>
      </c>
      <c r="HM25" s="266">
        <v>0</v>
      </c>
      <c r="HN25" s="266">
        <v>0</v>
      </c>
      <c r="HO25" s="266">
        <v>0</v>
      </c>
      <c r="HP25" s="266">
        <v>0</v>
      </c>
      <c r="HQ25" s="266">
        <v>0</v>
      </c>
      <c r="HR25" s="266">
        <v>0</v>
      </c>
      <c r="HS25" s="266">
        <v>0</v>
      </c>
      <c r="HT25" s="266">
        <v>0</v>
      </c>
      <c r="HU25" s="266">
        <v>0</v>
      </c>
      <c r="HV25" s="266">
        <v>0</v>
      </c>
      <c r="HW25" s="266">
        <v>0</v>
      </c>
      <c r="HX25" s="266">
        <v>0</v>
      </c>
      <c r="HY25" s="266">
        <v>0</v>
      </c>
      <c r="HZ25" s="266">
        <v>0</v>
      </c>
      <c r="IA25" s="266">
        <v>0</v>
      </c>
      <c r="IB25" s="266">
        <v>0</v>
      </c>
      <c r="IC25" s="266">
        <v>0</v>
      </c>
      <c r="ID25" s="266">
        <v>0</v>
      </c>
      <c r="IE25" s="266">
        <v>0</v>
      </c>
      <c r="IF25" s="266">
        <v>0</v>
      </c>
      <c r="IG25" s="266">
        <v>0</v>
      </c>
      <c r="IH25" s="266">
        <v>0</v>
      </c>
      <c r="II25" s="266">
        <v>0</v>
      </c>
      <c r="IJ25" s="266">
        <v>0</v>
      </c>
      <c r="IK25" s="266">
        <v>0</v>
      </c>
      <c r="IL25" s="266">
        <v>0</v>
      </c>
      <c r="IM25" s="266">
        <v>0</v>
      </c>
      <c r="IN25" s="266">
        <v>0</v>
      </c>
      <c r="IO25" s="266">
        <v>0</v>
      </c>
      <c r="IP25" s="266">
        <v>0</v>
      </c>
      <c r="IQ25" s="266">
        <v>0</v>
      </c>
      <c r="IR25" s="266">
        <v>0</v>
      </c>
      <c r="IS25" s="266">
        <v>0</v>
      </c>
    </row>
    <row r="26" spans="1:146" s="266" customFormat="1" ht="15" customHeight="1" hidden="1">
      <c r="A26" s="255"/>
      <c r="B26" s="256"/>
      <c r="C26" s="282" t="s">
        <v>77</v>
      </c>
      <c r="D26" s="256"/>
      <c r="E26" s="258" t="e">
        <v>#REF!</v>
      </c>
      <c r="F26" s="600"/>
      <c r="G26" s="290"/>
      <c r="H26" s="290"/>
      <c r="I26" s="264"/>
      <c r="J26" s="264">
        <v>0</v>
      </c>
      <c r="K26" s="290"/>
      <c r="L26" s="290"/>
      <c r="M26" s="264"/>
      <c r="N26" s="264">
        <v>0</v>
      </c>
      <c r="O26" s="290"/>
      <c r="P26" s="290"/>
      <c r="Q26" s="264"/>
      <c r="R26" s="260">
        <v>0</v>
      </c>
      <c r="S26" s="290"/>
      <c r="T26" s="290"/>
      <c r="U26" s="264"/>
      <c r="V26" s="264"/>
      <c r="W26" s="290"/>
      <c r="X26" s="290"/>
      <c r="Y26" s="264"/>
      <c r="Z26" s="264"/>
      <c r="AA26" s="290"/>
      <c r="AB26" s="290"/>
      <c r="AC26" s="264"/>
      <c r="AD26" s="264">
        <v>0</v>
      </c>
      <c r="AE26" s="290"/>
      <c r="AF26" s="290"/>
      <c r="AG26" s="264"/>
      <c r="AH26" s="264">
        <v>0</v>
      </c>
      <c r="AI26" s="290"/>
      <c r="AJ26" s="290"/>
      <c r="AK26" s="264"/>
      <c r="AL26" s="264">
        <v>0</v>
      </c>
      <c r="AM26" s="290"/>
      <c r="AN26" s="290"/>
      <c r="AO26" s="264"/>
      <c r="AP26" s="264"/>
      <c r="AQ26" s="290"/>
      <c r="AR26" s="290"/>
      <c r="AS26" s="264"/>
      <c r="AT26" s="264">
        <v>0</v>
      </c>
      <c r="AU26" s="290"/>
      <c r="AV26" s="290"/>
      <c r="AW26" s="264"/>
      <c r="AX26" s="264">
        <v>0</v>
      </c>
      <c r="AY26" s="290"/>
      <c r="AZ26" s="290"/>
      <c r="BA26" s="264"/>
      <c r="BB26" s="264">
        <v>0</v>
      </c>
      <c r="BC26" s="290"/>
      <c r="BD26" s="290"/>
      <c r="BE26" s="264"/>
      <c r="BF26" s="291">
        <v>0</v>
      </c>
      <c r="BG26" s="290"/>
      <c r="BH26" s="290"/>
      <c r="BI26" s="264"/>
      <c r="BJ26" s="264">
        <v>0</v>
      </c>
      <c r="BK26" s="290"/>
      <c r="BL26" s="290"/>
      <c r="BM26" s="264"/>
      <c r="BN26" s="264">
        <v>0</v>
      </c>
      <c r="BO26" s="290"/>
      <c r="BP26" s="290"/>
      <c r="BQ26" s="264"/>
      <c r="BR26" s="264">
        <v>0</v>
      </c>
      <c r="BS26" s="290"/>
      <c r="BT26" s="290"/>
      <c r="BU26" s="290"/>
      <c r="BV26" s="280">
        <v>0</v>
      </c>
      <c r="BW26" s="290"/>
      <c r="BX26" s="290"/>
      <c r="BY26" s="264"/>
      <c r="BZ26" s="264"/>
      <c r="CA26" s="290"/>
      <c r="CB26" s="290"/>
      <c r="CC26" s="264"/>
      <c r="CD26" s="264">
        <v>0</v>
      </c>
      <c r="CE26" s="290"/>
      <c r="CF26" s="295"/>
      <c r="CG26" s="264"/>
      <c r="CH26" s="264">
        <v>0</v>
      </c>
      <c r="CI26" s="290"/>
      <c r="CJ26" s="290"/>
      <c r="CK26" s="264"/>
      <c r="CL26" s="264">
        <v>0</v>
      </c>
      <c r="CM26" s="290"/>
      <c r="CN26" s="290"/>
      <c r="CO26" s="264"/>
      <c r="CP26" s="264">
        <v>0</v>
      </c>
      <c r="CQ26" s="290"/>
      <c r="CR26" s="290"/>
      <c r="CS26" s="264"/>
      <c r="CT26" s="264">
        <v>0</v>
      </c>
      <c r="CU26" s="290"/>
      <c r="CV26" s="290"/>
      <c r="CW26" s="264"/>
      <c r="CX26" s="264">
        <v>0</v>
      </c>
      <c r="CY26" s="290"/>
      <c r="CZ26" s="290"/>
      <c r="DA26" s="264"/>
      <c r="DB26" s="264">
        <v>0</v>
      </c>
      <c r="DC26" s="290"/>
      <c r="DD26" s="290"/>
      <c r="DE26" s="264"/>
      <c r="DF26" s="264">
        <v>0</v>
      </c>
      <c r="DG26" s="290"/>
      <c r="DH26" s="290"/>
      <c r="DI26" s="264"/>
      <c r="DJ26" s="264">
        <v>0</v>
      </c>
      <c r="DK26" s="290"/>
      <c r="DL26" s="290"/>
      <c r="DM26" s="264"/>
      <c r="DN26" s="280">
        <v>0</v>
      </c>
      <c r="DO26" s="290"/>
      <c r="DP26" s="290"/>
      <c r="DQ26" s="264"/>
      <c r="DR26" s="264">
        <v>0</v>
      </c>
      <c r="DS26" s="290"/>
      <c r="DT26" s="290"/>
      <c r="DU26" s="264"/>
      <c r="DV26" s="264"/>
      <c r="DW26" s="290"/>
      <c r="DX26" s="290"/>
      <c r="DY26" s="290"/>
      <c r="DZ26" s="290"/>
      <c r="EA26" s="290"/>
      <c r="EB26" s="290"/>
      <c r="EC26" s="264"/>
      <c r="ED26" s="264"/>
      <c r="EE26" s="290"/>
      <c r="EF26" s="290"/>
      <c r="EG26" s="454"/>
      <c r="EH26" s="264"/>
      <c r="EI26" s="290"/>
      <c r="EJ26" s="290"/>
      <c r="EK26" s="290"/>
      <c r="EL26" s="290"/>
      <c r="EM26" s="290"/>
      <c r="EN26" s="290"/>
      <c r="EO26" s="264"/>
      <c r="EP26" s="663"/>
    </row>
    <row r="27" spans="1:146" s="266" customFormat="1" ht="19.5" customHeight="1">
      <c r="A27" s="255"/>
      <c r="B27" s="256" t="s">
        <v>55</v>
      </c>
      <c r="C27" s="257" t="s">
        <v>437</v>
      </c>
      <c r="D27" s="256"/>
      <c r="E27" s="258" t="e">
        <v>#REF!</v>
      </c>
      <c r="F27" s="600">
        <v>234691.571</v>
      </c>
      <c r="G27" s="290">
        <v>161317</v>
      </c>
      <c r="H27" s="290">
        <v>13242</v>
      </c>
      <c r="I27" s="264">
        <v>0.08208682283950235</v>
      </c>
      <c r="J27" s="264">
        <v>0.6691596341401789</v>
      </c>
      <c r="K27" s="290">
        <v>27656.3</v>
      </c>
      <c r="L27" s="290">
        <v>2814.3</v>
      </c>
      <c r="M27" s="264">
        <v>0.10175981602745125</v>
      </c>
      <c r="N27" s="264">
        <v>0.8934285714285715</v>
      </c>
      <c r="O27" s="290">
        <v>99866.5</v>
      </c>
      <c r="P27" s="290">
        <v>11805</v>
      </c>
      <c r="Q27" s="264">
        <v>0.11820780742290958</v>
      </c>
      <c r="R27" s="260">
        <v>0.3359897538067454</v>
      </c>
      <c r="S27" s="290">
        <v>14082.7</v>
      </c>
      <c r="T27" s="293" t="s">
        <v>443</v>
      </c>
      <c r="U27" s="280" t="s">
        <v>392</v>
      </c>
      <c r="V27" s="264"/>
      <c r="W27" s="290">
        <v>9760</v>
      </c>
      <c r="X27" s="290">
        <v>647</v>
      </c>
      <c r="Y27" s="264">
        <v>0.06629098360655737</v>
      </c>
      <c r="Z27" s="264">
        <v>1.0385232744783306</v>
      </c>
      <c r="AA27" s="290">
        <v>3605</v>
      </c>
      <c r="AB27" s="290">
        <v>745.5899999999999</v>
      </c>
      <c r="AC27" s="264">
        <v>0.20682108183079054</v>
      </c>
      <c r="AD27" s="264">
        <v>0.8762369256081795</v>
      </c>
      <c r="AE27" s="290">
        <v>3245</v>
      </c>
      <c r="AF27" s="290">
        <v>371.021</v>
      </c>
      <c r="AG27" s="264">
        <v>0.11433620955315871</v>
      </c>
      <c r="AH27" s="264">
        <v>0.39839042199076563</v>
      </c>
      <c r="AI27" s="290">
        <v>1014</v>
      </c>
      <c r="AJ27" s="290">
        <v>939</v>
      </c>
      <c r="AK27" s="264">
        <v>0.9260355029585798</v>
      </c>
      <c r="AL27" s="264">
        <v>0.22752604797673856</v>
      </c>
      <c r="AM27" s="290">
        <v>1780</v>
      </c>
      <c r="AN27" s="290">
        <v>1780</v>
      </c>
      <c r="AO27" s="264">
        <v>1</v>
      </c>
      <c r="AP27" s="264">
        <v>4.278846153846154</v>
      </c>
      <c r="AQ27" s="290">
        <v>25922.6</v>
      </c>
      <c r="AR27" s="293">
        <v>4050.42</v>
      </c>
      <c r="AS27" s="264">
        <v>0.15625053042518885</v>
      </c>
      <c r="AT27" s="264">
        <v>1.86311867525299</v>
      </c>
      <c r="AU27" s="290">
        <v>9653.9</v>
      </c>
      <c r="AV27" s="290">
        <v>1300</v>
      </c>
      <c r="AW27" s="264">
        <v>0.13466060348667377</v>
      </c>
      <c r="AX27" s="264">
        <v>2.6530612244897958</v>
      </c>
      <c r="AY27" s="290">
        <v>12240</v>
      </c>
      <c r="AZ27" s="290">
        <v>344</v>
      </c>
      <c r="BA27" s="264">
        <v>0.028104575163398694</v>
      </c>
      <c r="BB27" s="264">
        <v>0.9347826086956522</v>
      </c>
      <c r="BC27" s="290">
        <v>1901</v>
      </c>
      <c r="BD27" s="290">
        <v>213</v>
      </c>
      <c r="BE27" s="280">
        <v>0.11204629142556549</v>
      </c>
      <c r="BF27" s="291">
        <v>0.9906976744186047</v>
      </c>
      <c r="BG27" s="290">
        <v>4885</v>
      </c>
      <c r="BH27" s="290">
        <v>1056</v>
      </c>
      <c r="BI27" s="264">
        <v>0.21617195496417604</v>
      </c>
      <c r="BJ27" s="264">
        <v>1.2289072500872804</v>
      </c>
      <c r="BK27" s="290">
        <v>390</v>
      </c>
      <c r="BL27" s="290">
        <v>74</v>
      </c>
      <c r="BM27" s="264">
        <v>0.18974358974358974</v>
      </c>
      <c r="BN27" s="264">
        <v>1</v>
      </c>
      <c r="BO27" s="290">
        <v>117638.3</v>
      </c>
      <c r="BP27" s="290">
        <v>5070</v>
      </c>
      <c r="BQ27" s="264">
        <v>0.04309820866163486</v>
      </c>
      <c r="BR27" s="264">
        <v>0.24738947984776033</v>
      </c>
      <c r="BS27" s="290">
        <v>1578</v>
      </c>
      <c r="BT27" s="290">
        <v>161</v>
      </c>
      <c r="BU27" s="280">
        <v>0.10202788339670468</v>
      </c>
      <c r="BV27" s="280">
        <v>1.0733333333333333</v>
      </c>
      <c r="BW27" s="290">
        <v>3873.1</v>
      </c>
      <c r="BX27" s="290">
        <v>684.3</v>
      </c>
      <c r="BY27" s="264">
        <v>0.17668017866825023</v>
      </c>
      <c r="BZ27" s="264"/>
      <c r="CA27" s="290" t="e">
        <v>#REF!</v>
      </c>
      <c r="CB27" s="290">
        <v>10615</v>
      </c>
      <c r="CC27" s="264" t="e">
        <v>#REF!</v>
      </c>
      <c r="CD27" s="264">
        <v>0.7334194689531759</v>
      </c>
      <c r="CE27" s="290">
        <v>1500</v>
      </c>
      <c r="CF27" s="290">
        <v>16.67</v>
      </c>
      <c r="CG27" s="264">
        <v>0.011113333333333334</v>
      </c>
      <c r="CH27" s="264">
        <v>0.005806339254615117</v>
      </c>
      <c r="CI27" s="290">
        <v>10979.3</v>
      </c>
      <c r="CJ27" s="290">
        <v>1714</v>
      </c>
      <c r="CK27" s="264">
        <v>0.15611195613563708</v>
      </c>
      <c r="CL27" s="264">
        <v>0.8839608045384219</v>
      </c>
      <c r="CM27" s="290">
        <v>5205</v>
      </c>
      <c r="CN27" s="290">
        <v>741.99</v>
      </c>
      <c r="CO27" s="264">
        <v>0.14255331412103747</v>
      </c>
      <c r="CP27" s="264">
        <v>0.9327341294783156</v>
      </c>
      <c r="CQ27" s="290">
        <v>63007</v>
      </c>
      <c r="CR27" s="290">
        <v>11820.1</v>
      </c>
      <c r="CS27" s="264">
        <v>0.18759979049946832</v>
      </c>
      <c r="CT27" s="264">
        <v>1.3032083792723264</v>
      </c>
      <c r="CU27" s="290">
        <v>8157.799999999999</v>
      </c>
      <c r="CV27" s="290">
        <v>1342.98</v>
      </c>
      <c r="CW27" s="264">
        <v>0.16462526661599944</v>
      </c>
      <c r="CX27" s="264">
        <v>1.2088028802880288</v>
      </c>
      <c r="CY27" s="290" t="e">
        <v>#REF!</v>
      </c>
      <c r="CZ27" s="290">
        <v>1494.2</v>
      </c>
      <c r="DA27" s="264" t="e">
        <v>#REF!</v>
      </c>
      <c r="DB27" s="264">
        <v>1.2098785425101215</v>
      </c>
      <c r="DC27" s="290">
        <v>4819</v>
      </c>
      <c r="DD27" s="290">
        <v>610</v>
      </c>
      <c r="DE27" s="264">
        <v>0.12658227848101267</v>
      </c>
      <c r="DF27" s="264">
        <v>0.8553000560852495</v>
      </c>
      <c r="DG27" s="290">
        <v>7391</v>
      </c>
      <c r="DH27" s="290">
        <v>690</v>
      </c>
      <c r="DI27" s="264">
        <v>0.09335678527939385</v>
      </c>
      <c r="DJ27" s="264">
        <v>0.7700892857142857</v>
      </c>
      <c r="DK27" s="290">
        <v>218105</v>
      </c>
      <c r="DL27" s="290">
        <v>20419</v>
      </c>
      <c r="DM27" s="280">
        <v>0.09362004539098141</v>
      </c>
      <c r="DN27" s="280">
        <v>1.2659020458772474</v>
      </c>
      <c r="DO27" s="290">
        <v>636595</v>
      </c>
      <c r="DP27" s="290">
        <v>138897</v>
      </c>
      <c r="DQ27" s="264">
        <v>0.21818738758551356</v>
      </c>
      <c r="DR27" s="264">
        <v>1.3203136882129278</v>
      </c>
      <c r="DS27" s="290" t="e">
        <v>#REF!</v>
      </c>
      <c r="DT27" s="290" t="e">
        <v>#REF!</v>
      </c>
      <c r="DU27" s="264" t="e">
        <v>#REF!</v>
      </c>
      <c r="DV27" s="264"/>
      <c r="DW27" s="290"/>
      <c r="DX27" s="290"/>
      <c r="DY27" s="292"/>
      <c r="DZ27" s="290"/>
      <c r="EA27" s="290">
        <v>16110</v>
      </c>
      <c r="EB27" s="290">
        <v>0</v>
      </c>
      <c r="EC27" s="264">
        <v>0</v>
      </c>
      <c r="ED27" s="264"/>
      <c r="EE27" s="290">
        <v>0</v>
      </c>
      <c r="EF27" s="290">
        <v>1129</v>
      </c>
      <c r="EG27" s="448" t="e">
        <v>#DIV/0!</v>
      </c>
      <c r="EH27" s="264"/>
      <c r="EI27" s="290">
        <v>0</v>
      </c>
      <c r="EJ27" s="290">
        <v>0</v>
      </c>
      <c r="EK27" s="280" t="s">
        <v>392</v>
      </c>
      <c r="EL27" s="280"/>
      <c r="EM27" s="290">
        <v>15700</v>
      </c>
      <c r="EN27" s="290">
        <v>1034</v>
      </c>
      <c r="EO27" s="280">
        <v>0.06585987261146496</v>
      </c>
      <c r="EP27" s="664">
        <v>0.517</v>
      </c>
    </row>
    <row r="28" spans="1:146" s="266" customFormat="1" ht="19.5" customHeight="1">
      <c r="A28" s="255"/>
      <c r="B28" s="256" t="s">
        <v>52</v>
      </c>
      <c r="C28" s="257" t="s">
        <v>438</v>
      </c>
      <c r="D28" s="256"/>
      <c r="E28" s="258" t="e">
        <v>#REF!</v>
      </c>
      <c r="F28" s="600">
        <v>0</v>
      </c>
      <c r="G28" s="290">
        <v>200</v>
      </c>
      <c r="H28" s="293" t="s">
        <v>443</v>
      </c>
      <c r="I28" s="280" t="s">
        <v>392</v>
      </c>
      <c r="J28" s="280"/>
      <c r="K28" s="290"/>
      <c r="L28" s="290"/>
      <c r="M28" s="264"/>
      <c r="N28" s="264">
        <v>0</v>
      </c>
      <c r="O28" s="290">
        <v>0</v>
      </c>
      <c r="P28" s="292">
        <v>0</v>
      </c>
      <c r="Q28" s="280"/>
      <c r="R28" s="271"/>
      <c r="S28" s="290"/>
      <c r="T28" s="290"/>
      <c r="U28" s="264"/>
      <c r="V28" s="264"/>
      <c r="W28" s="290"/>
      <c r="X28" s="290"/>
      <c r="Y28" s="264"/>
      <c r="Z28" s="264"/>
      <c r="AA28" s="290"/>
      <c r="AB28" s="290"/>
      <c r="AC28" s="264"/>
      <c r="AD28" s="264">
        <v>0</v>
      </c>
      <c r="AE28" s="290"/>
      <c r="AF28" s="290"/>
      <c r="AG28" s="264"/>
      <c r="AH28" s="264"/>
      <c r="AI28" s="290"/>
      <c r="AJ28" s="290"/>
      <c r="AK28" s="264"/>
      <c r="AL28" s="264"/>
      <c r="AM28" s="290"/>
      <c r="AN28" s="290"/>
      <c r="AO28" s="264"/>
      <c r="AP28" s="264"/>
      <c r="AQ28" s="290">
        <v>350</v>
      </c>
      <c r="AR28" s="293" t="s">
        <v>443</v>
      </c>
      <c r="AS28" s="280" t="s">
        <v>392</v>
      </c>
      <c r="AT28" s="264">
        <v>0</v>
      </c>
      <c r="AU28" s="290"/>
      <c r="AV28" s="290"/>
      <c r="AW28" s="296"/>
      <c r="AX28" s="264">
        <v>0</v>
      </c>
      <c r="AY28" s="290"/>
      <c r="AZ28" s="290"/>
      <c r="BA28" s="264"/>
      <c r="BB28" s="264">
        <v>0</v>
      </c>
      <c r="BC28" s="290"/>
      <c r="BD28" s="290"/>
      <c r="BE28" s="264"/>
      <c r="BF28" s="291">
        <v>0</v>
      </c>
      <c r="BG28" s="290"/>
      <c r="BH28" s="290"/>
      <c r="BI28" s="264"/>
      <c r="BJ28" s="264">
        <v>0</v>
      </c>
      <c r="BK28" s="290"/>
      <c r="BL28" s="290"/>
      <c r="BM28" s="264"/>
      <c r="BN28" s="264">
        <v>0</v>
      </c>
      <c r="BO28" s="290"/>
      <c r="BP28" s="290"/>
      <c r="BQ28" s="264"/>
      <c r="BR28" s="264">
        <v>0</v>
      </c>
      <c r="BS28" s="290"/>
      <c r="BT28" s="290"/>
      <c r="BU28" s="290"/>
      <c r="BV28" s="280">
        <v>0</v>
      </c>
      <c r="BW28" s="290"/>
      <c r="BX28" s="290"/>
      <c r="BY28" s="264"/>
      <c r="BZ28" s="264"/>
      <c r="CA28" s="290" t="e">
        <v>#REF!</v>
      </c>
      <c r="CB28" s="290">
        <v>0</v>
      </c>
      <c r="CC28" s="280"/>
      <c r="CD28" s="264"/>
      <c r="CE28" s="290"/>
      <c r="CF28" s="290"/>
      <c r="CG28" s="264"/>
      <c r="CH28" s="264">
        <v>0</v>
      </c>
      <c r="CI28" s="290"/>
      <c r="CJ28" s="290"/>
      <c r="CK28" s="264"/>
      <c r="CL28" s="264"/>
      <c r="CM28" s="290"/>
      <c r="CN28" s="290"/>
      <c r="CO28" s="264"/>
      <c r="CP28" s="264"/>
      <c r="CQ28" s="290"/>
      <c r="CR28" s="290"/>
      <c r="CS28" s="264"/>
      <c r="CT28" s="264"/>
      <c r="CU28" s="290"/>
      <c r="CV28" s="290"/>
      <c r="CW28" s="264"/>
      <c r="CX28" s="264"/>
      <c r="CY28" s="290" t="e">
        <v>#REF!</v>
      </c>
      <c r="CZ28" s="292"/>
      <c r="DA28" s="280"/>
      <c r="DB28" s="280"/>
      <c r="DC28" s="290"/>
      <c r="DD28" s="290"/>
      <c r="DE28" s="264"/>
      <c r="DF28" s="264">
        <v>0</v>
      </c>
      <c r="DG28" s="290"/>
      <c r="DH28" s="292"/>
      <c r="DI28" s="280"/>
      <c r="DJ28" s="280"/>
      <c r="DK28" s="290"/>
      <c r="DL28" s="290"/>
      <c r="DM28" s="290"/>
      <c r="DN28" s="280">
        <v>0</v>
      </c>
      <c r="DO28" s="290"/>
      <c r="DP28" s="290"/>
      <c r="DQ28" s="264"/>
      <c r="DR28" s="264">
        <v>0</v>
      </c>
      <c r="DS28" s="290"/>
      <c r="DT28" s="290"/>
      <c r="DU28" s="264"/>
      <c r="DV28" s="264"/>
      <c r="DW28" s="290"/>
      <c r="DX28" s="290"/>
      <c r="DY28" s="290"/>
      <c r="DZ28" s="290"/>
      <c r="EA28" s="290"/>
      <c r="EB28" s="290"/>
      <c r="EC28" s="264"/>
      <c r="ED28" s="264"/>
      <c r="EE28" s="290"/>
      <c r="EF28" s="290"/>
      <c r="EG28" s="264"/>
      <c r="EH28" s="264"/>
      <c r="EI28" s="290"/>
      <c r="EJ28" s="290"/>
      <c r="EK28" s="290"/>
      <c r="EL28" s="290"/>
      <c r="EM28" s="290"/>
      <c r="EN28" s="290"/>
      <c r="EO28" s="290"/>
      <c r="EP28" s="298"/>
    </row>
    <row r="29" spans="1:146" s="289" customFormat="1" ht="19.5" customHeight="1">
      <c r="A29" s="299"/>
      <c r="B29" s="300" t="s">
        <v>53</v>
      </c>
      <c r="C29" s="5" t="s">
        <v>186</v>
      </c>
      <c r="D29" s="301"/>
      <c r="E29" s="302" t="e">
        <v>#REF!</v>
      </c>
      <c r="F29" s="600">
        <v>0</v>
      </c>
      <c r="G29" s="303">
        <v>200</v>
      </c>
      <c r="H29" s="304" t="s">
        <v>443</v>
      </c>
      <c r="I29" s="285" t="s">
        <v>392</v>
      </c>
      <c r="J29" s="285"/>
      <c r="K29" s="303"/>
      <c r="L29" s="303"/>
      <c r="M29" s="305"/>
      <c r="N29" s="264">
        <v>0</v>
      </c>
      <c r="O29" s="303">
        <v>0</v>
      </c>
      <c r="P29" s="303">
        <v>0</v>
      </c>
      <c r="Q29" s="306"/>
      <c r="R29" s="271"/>
      <c r="S29" s="303"/>
      <c r="T29" s="303"/>
      <c r="U29" s="305"/>
      <c r="V29" s="305"/>
      <c r="W29" s="303"/>
      <c r="X29" s="303"/>
      <c r="Y29" s="305"/>
      <c r="Z29" s="305"/>
      <c r="AA29" s="307"/>
      <c r="AB29" s="307"/>
      <c r="AC29" s="308"/>
      <c r="AD29" s="264">
        <v>0</v>
      </c>
      <c r="AE29" s="307"/>
      <c r="AF29" s="307"/>
      <c r="AG29" s="308"/>
      <c r="AH29" s="308"/>
      <c r="AI29" s="307">
        <v>0</v>
      </c>
      <c r="AJ29" s="307">
        <v>0</v>
      </c>
      <c r="AK29" s="308"/>
      <c r="AL29" s="308"/>
      <c r="AM29" s="307">
        <v>0</v>
      </c>
      <c r="AN29" s="307">
        <v>0</v>
      </c>
      <c r="AO29" s="308"/>
      <c r="AP29" s="308"/>
      <c r="AQ29" s="307">
        <v>350</v>
      </c>
      <c r="AR29" s="293" t="s">
        <v>443</v>
      </c>
      <c r="AS29" s="280" t="s">
        <v>392</v>
      </c>
      <c r="AT29" s="264">
        <v>0</v>
      </c>
      <c r="AU29" s="307">
        <v>0</v>
      </c>
      <c r="AV29" s="307">
        <v>0</v>
      </c>
      <c r="AW29" s="308"/>
      <c r="AX29" s="264">
        <v>0</v>
      </c>
      <c r="AY29" s="307">
        <v>0</v>
      </c>
      <c r="AZ29" s="307">
        <v>0</v>
      </c>
      <c r="BA29" s="308"/>
      <c r="BB29" s="264">
        <v>0</v>
      </c>
      <c r="BC29" s="307">
        <v>0</v>
      </c>
      <c r="BD29" s="307">
        <v>0</v>
      </c>
      <c r="BE29" s="308"/>
      <c r="BF29" s="291">
        <v>0</v>
      </c>
      <c r="BG29" s="307">
        <v>0</v>
      </c>
      <c r="BH29" s="307"/>
      <c r="BI29" s="308"/>
      <c r="BJ29" s="264">
        <v>0</v>
      </c>
      <c r="BK29" s="307">
        <v>0</v>
      </c>
      <c r="BL29" s="307">
        <v>0</v>
      </c>
      <c r="BM29" s="308"/>
      <c r="BN29" s="264">
        <v>0</v>
      </c>
      <c r="BO29" s="307">
        <v>0</v>
      </c>
      <c r="BP29" s="307">
        <v>0</v>
      </c>
      <c r="BQ29" s="308"/>
      <c r="BR29" s="264">
        <v>0</v>
      </c>
      <c r="BS29" s="307">
        <v>0</v>
      </c>
      <c r="BT29" s="307"/>
      <c r="BU29" s="307"/>
      <c r="BV29" s="280">
        <v>0</v>
      </c>
      <c r="BW29" s="307">
        <v>0</v>
      </c>
      <c r="BX29" s="307">
        <v>0</v>
      </c>
      <c r="BY29" s="308"/>
      <c r="BZ29" s="308"/>
      <c r="CA29" s="307" t="e">
        <v>#REF!</v>
      </c>
      <c r="CB29" s="307">
        <v>0</v>
      </c>
      <c r="CC29" s="264"/>
      <c r="CD29" s="308"/>
      <c r="CE29" s="447"/>
      <c r="CF29" s="307">
        <v>0</v>
      </c>
      <c r="CG29" s="308"/>
      <c r="CH29" s="264">
        <v>0</v>
      </c>
      <c r="CI29" s="307">
        <v>0</v>
      </c>
      <c r="CJ29" s="307">
        <v>0</v>
      </c>
      <c r="CK29" s="308"/>
      <c r="CL29" s="308"/>
      <c r="CM29" s="307">
        <v>0</v>
      </c>
      <c r="CN29" s="307">
        <v>0</v>
      </c>
      <c r="CO29" s="308"/>
      <c r="CP29" s="308"/>
      <c r="CQ29" s="307">
        <v>0</v>
      </c>
      <c r="CR29" s="307">
        <v>0</v>
      </c>
      <c r="CS29" s="308"/>
      <c r="CT29" s="308"/>
      <c r="CU29" s="307">
        <v>0</v>
      </c>
      <c r="CV29" s="307">
        <v>0</v>
      </c>
      <c r="CW29" s="308"/>
      <c r="CX29" s="308"/>
      <c r="CY29" s="307" t="e">
        <v>#REF!</v>
      </c>
      <c r="CZ29" s="307">
        <v>0</v>
      </c>
      <c r="DA29" s="280"/>
      <c r="DB29" s="308"/>
      <c r="DC29" s="307">
        <v>0</v>
      </c>
      <c r="DD29" s="307">
        <v>0</v>
      </c>
      <c r="DE29" s="308"/>
      <c r="DF29" s="264">
        <v>0</v>
      </c>
      <c r="DG29" s="307"/>
      <c r="DH29" s="307"/>
      <c r="DI29" s="264"/>
      <c r="DJ29" s="308"/>
      <c r="DK29" s="307"/>
      <c r="DL29" s="307"/>
      <c r="DM29" s="307"/>
      <c r="DN29" s="280">
        <v>0</v>
      </c>
      <c r="DO29" s="307"/>
      <c r="DP29" s="307"/>
      <c r="DQ29" s="308"/>
      <c r="DR29" s="264">
        <v>0</v>
      </c>
      <c r="DS29" s="307"/>
      <c r="DT29" s="307"/>
      <c r="DU29" s="308"/>
      <c r="DV29" s="308"/>
      <c r="DW29" s="307"/>
      <c r="DX29" s="307"/>
      <c r="DY29" s="307"/>
      <c r="DZ29" s="307"/>
      <c r="EA29" s="307"/>
      <c r="EB29" s="307"/>
      <c r="EC29" s="308"/>
      <c r="ED29" s="308"/>
      <c r="EE29" s="307"/>
      <c r="EF29" s="307"/>
      <c r="EG29" s="308"/>
      <c r="EH29" s="308"/>
      <c r="EI29" s="307"/>
      <c r="EJ29" s="307"/>
      <c r="EK29" s="307"/>
      <c r="EL29" s="307"/>
      <c r="EM29" s="307"/>
      <c r="EN29" s="307"/>
      <c r="EO29" s="307"/>
      <c r="EP29" s="309"/>
    </row>
    <row r="30" spans="1:146" s="266" customFormat="1" ht="19.5" customHeight="1">
      <c r="A30" s="255"/>
      <c r="B30" s="281" t="s">
        <v>78</v>
      </c>
      <c r="C30" s="17" t="s">
        <v>11</v>
      </c>
      <c r="D30" s="310">
        <v>13</v>
      </c>
      <c r="E30" s="258" t="e">
        <v>#REF!</v>
      </c>
      <c r="F30" s="600">
        <v>0</v>
      </c>
      <c r="G30" s="311"/>
      <c r="H30" s="311"/>
      <c r="I30" s="275"/>
      <c r="J30" s="275"/>
      <c r="K30" s="311"/>
      <c r="L30" s="311"/>
      <c r="M30" s="275"/>
      <c r="N30" s="264">
        <v>0</v>
      </c>
      <c r="O30" s="311"/>
      <c r="P30" s="311"/>
      <c r="Q30" s="275"/>
      <c r="R30" s="271"/>
      <c r="S30" s="311"/>
      <c r="T30" s="311"/>
      <c r="U30" s="275"/>
      <c r="V30" s="275"/>
      <c r="W30" s="311"/>
      <c r="X30" s="311"/>
      <c r="Y30" s="275"/>
      <c r="Z30" s="275"/>
      <c r="AA30" s="311"/>
      <c r="AB30" s="311"/>
      <c r="AC30" s="275"/>
      <c r="AD30" s="264">
        <v>0</v>
      </c>
      <c r="AE30" s="311"/>
      <c r="AF30" s="311"/>
      <c r="AG30" s="275"/>
      <c r="AH30" s="275"/>
      <c r="AI30" s="311"/>
      <c r="AJ30" s="311"/>
      <c r="AK30" s="275"/>
      <c r="AL30" s="275"/>
      <c r="AM30" s="311"/>
      <c r="AN30" s="311"/>
      <c r="AO30" s="275"/>
      <c r="AP30" s="275"/>
      <c r="AQ30" s="311"/>
      <c r="AR30" s="311"/>
      <c r="AS30" s="275"/>
      <c r="AT30" s="264">
        <v>0</v>
      </c>
      <c r="AU30" s="311"/>
      <c r="AV30" s="311"/>
      <c r="AW30" s="312"/>
      <c r="AX30" s="264">
        <v>0</v>
      </c>
      <c r="AY30" s="311"/>
      <c r="AZ30" s="311"/>
      <c r="BA30" s="275"/>
      <c r="BB30" s="264">
        <v>0</v>
      </c>
      <c r="BC30" s="311"/>
      <c r="BD30" s="311"/>
      <c r="BE30" s="275"/>
      <c r="BF30" s="291">
        <v>0</v>
      </c>
      <c r="BG30" s="311"/>
      <c r="BH30" s="311"/>
      <c r="BI30" s="275"/>
      <c r="BJ30" s="264">
        <v>0</v>
      </c>
      <c r="BK30" s="311"/>
      <c r="BL30" s="311"/>
      <c r="BM30" s="275"/>
      <c r="BN30" s="264">
        <v>0</v>
      </c>
      <c r="BO30" s="311"/>
      <c r="BP30" s="311"/>
      <c r="BQ30" s="275"/>
      <c r="BR30" s="264">
        <v>0</v>
      </c>
      <c r="BS30" s="311"/>
      <c r="BT30" s="311"/>
      <c r="BU30" s="311"/>
      <c r="BV30" s="280">
        <v>0</v>
      </c>
      <c r="BW30" s="311"/>
      <c r="BX30" s="311"/>
      <c r="BY30" s="275"/>
      <c r="BZ30" s="275"/>
      <c r="CA30" s="311"/>
      <c r="CB30" s="311"/>
      <c r="CC30" s="275"/>
      <c r="CD30" s="275"/>
      <c r="CE30" s="311"/>
      <c r="CF30" s="311"/>
      <c r="CG30" s="275"/>
      <c r="CH30" s="264">
        <v>0</v>
      </c>
      <c r="CI30" s="311"/>
      <c r="CJ30" s="311"/>
      <c r="CK30" s="275"/>
      <c r="CL30" s="275"/>
      <c r="CM30" s="311"/>
      <c r="CN30" s="311"/>
      <c r="CO30" s="275"/>
      <c r="CP30" s="275"/>
      <c r="CQ30" s="311"/>
      <c r="CR30" s="311"/>
      <c r="CS30" s="275"/>
      <c r="CT30" s="275"/>
      <c r="CU30" s="311"/>
      <c r="CV30" s="311"/>
      <c r="CW30" s="275"/>
      <c r="CX30" s="275"/>
      <c r="CY30" s="311"/>
      <c r="CZ30" s="311"/>
      <c r="DA30" s="275"/>
      <c r="DB30" s="275"/>
      <c r="DC30" s="311"/>
      <c r="DD30" s="311"/>
      <c r="DE30" s="275"/>
      <c r="DF30" s="264">
        <v>0</v>
      </c>
      <c r="DG30" s="311"/>
      <c r="DH30" s="311"/>
      <c r="DI30" s="275"/>
      <c r="DJ30" s="275"/>
      <c r="DK30" s="311"/>
      <c r="DL30" s="311"/>
      <c r="DM30" s="311"/>
      <c r="DN30" s="280">
        <v>0</v>
      </c>
      <c r="DO30" s="311"/>
      <c r="DP30" s="311"/>
      <c r="DQ30" s="275"/>
      <c r="DR30" s="264">
        <v>0</v>
      </c>
      <c r="DS30" s="311"/>
      <c r="DT30" s="311"/>
      <c r="DU30" s="275"/>
      <c r="DV30" s="275"/>
      <c r="DW30" s="311"/>
      <c r="DX30" s="311"/>
      <c r="DY30" s="311"/>
      <c r="DZ30" s="311"/>
      <c r="EA30" s="311"/>
      <c r="EB30" s="311"/>
      <c r="EC30" s="275"/>
      <c r="ED30" s="275"/>
      <c r="EE30" s="311"/>
      <c r="EF30" s="311"/>
      <c r="EG30" s="275"/>
      <c r="EH30" s="275"/>
      <c r="EI30" s="311"/>
      <c r="EJ30" s="311"/>
      <c r="EK30" s="311"/>
      <c r="EL30" s="311"/>
      <c r="EM30" s="311"/>
      <c r="EN30" s="311"/>
      <c r="EO30" s="311"/>
      <c r="EP30" s="314"/>
    </row>
    <row r="31" spans="1:146" s="243" customFormat="1" ht="19.5" customHeight="1">
      <c r="A31" s="207"/>
      <c r="B31" s="281" t="s">
        <v>79</v>
      </c>
      <c r="C31" s="17" t="s">
        <v>12</v>
      </c>
      <c r="D31" s="315">
        <v>12</v>
      </c>
      <c r="E31" s="316" t="e">
        <v>#REF!</v>
      </c>
      <c r="F31" s="600">
        <v>0</v>
      </c>
      <c r="G31" s="317">
        <v>200</v>
      </c>
      <c r="H31" s="304" t="s">
        <v>443</v>
      </c>
      <c r="I31" s="285" t="s">
        <v>392</v>
      </c>
      <c r="J31" s="285"/>
      <c r="K31" s="311"/>
      <c r="L31" s="311"/>
      <c r="M31" s="275"/>
      <c r="N31" s="264">
        <v>0</v>
      </c>
      <c r="O31" s="303">
        <v>0</v>
      </c>
      <c r="P31" s="303"/>
      <c r="Q31" s="285"/>
      <c r="R31" s="271"/>
      <c r="S31" s="311"/>
      <c r="T31" s="311"/>
      <c r="U31" s="275"/>
      <c r="V31" s="275"/>
      <c r="W31" s="311"/>
      <c r="X31" s="311"/>
      <c r="Y31" s="275"/>
      <c r="Z31" s="275"/>
      <c r="AA31" s="311"/>
      <c r="AB31" s="311"/>
      <c r="AC31" s="275"/>
      <c r="AD31" s="264">
        <v>0</v>
      </c>
      <c r="AE31" s="311"/>
      <c r="AF31" s="311"/>
      <c r="AG31" s="275"/>
      <c r="AH31" s="275"/>
      <c r="AI31" s="311"/>
      <c r="AJ31" s="311"/>
      <c r="AK31" s="275"/>
      <c r="AL31" s="275"/>
      <c r="AM31" s="311"/>
      <c r="AN31" s="311"/>
      <c r="AO31" s="275"/>
      <c r="AP31" s="275"/>
      <c r="AQ31" s="303">
        <v>350</v>
      </c>
      <c r="AR31" s="304" t="s">
        <v>443</v>
      </c>
      <c r="AS31" s="285" t="s">
        <v>392</v>
      </c>
      <c r="AT31" s="264">
        <v>0</v>
      </c>
      <c r="AU31" s="311"/>
      <c r="AV31" s="311"/>
      <c r="AW31" s="312"/>
      <c r="AX31" s="264">
        <v>0</v>
      </c>
      <c r="AY31" s="311"/>
      <c r="AZ31" s="311"/>
      <c r="BA31" s="275"/>
      <c r="BB31" s="264">
        <v>0</v>
      </c>
      <c r="BC31" s="311"/>
      <c r="BD31" s="311"/>
      <c r="BE31" s="275"/>
      <c r="BF31" s="291">
        <v>0</v>
      </c>
      <c r="BG31" s="311"/>
      <c r="BH31" s="311"/>
      <c r="BI31" s="275"/>
      <c r="BJ31" s="264">
        <v>0</v>
      </c>
      <c r="BK31" s="311"/>
      <c r="BL31" s="311"/>
      <c r="BM31" s="275"/>
      <c r="BN31" s="264">
        <v>0</v>
      </c>
      <c r="BO31" s="311"/>
      <c r="BP31" s="311"/>
      <c r="BQ31" s="275"/>
      <c r="BR31" s="264">
        <v>0</v>
      </c>
      <c r="BS31" s="311"/>
      <c r="BT31" s="311"/>
      <c r="BU31" s="311"/>
      <c r="BV31" s="280">
        <v>0</v>
      </c>
      <c r="BW31" s="311"/>
      <c r="BX31" s="311"/>
      <c r="BY31" s="275"/>
      <c r="BZ31" s="275"/>
      <c r="CA31" s="303" t="e">
        <v>#REF!</v>
      </c>
      <c r="CB31" s="303"/>
      <c r="CC31" s="285"/>
      <c r="CD31" s="275"/>
      <c r="CE31" s="311"/>
      <c r="CF31" s="311"/>
      <c r="CG31" s="275"/>
      <c r="CH31" s="264">
        <v>0</v>
      </c>
      <c r="CI31" s="311"/>
      <c r="CJ31" s="311"/>
      <c r="CK31" s="275"/>
      <c r="CL31" s="275"/>
      <c r="CM31" s="311"/>
      <c r="CN31" s="311"/>
      <c r="CO31" s="275"/>
      <c r="CP31" s="275"/>
      <c r="CQ31" s="311"/>
      <c r="CR31" s="311"/>
      <c r="CS31" s="275"/>
      <c r="CT31" s="275"/>
      <c r="CU31" s="311"/>
      <c r="CV31" s="311"/>
      <c r="CW31" s="275"/>
      <c r="CX31" s="275"/>
      <c r="CY31" s="303" t="e">
        <v>#REF!</v>
      </c>
      <c r="CZ31" s="318"/>
      <c r="DA31" s="285"/>
      <c r="DB31" s="275"/>
      <c r="DC31" s="311"/>
      <c r="DD31" s="311"/>
      <c r="DE31" s="275"/>
      <c r="DF31" s="264">
        <v>0</v>
      </c>
      <c r="DG31" s="303"/>
      <c r="DH31" s="303"/>
      <c r="DI31" s="285"/>
      <c r="DJ31" s="275"/>
      <c r="DK31" s="311"/>
      <c r="DL31" s="311"/>
      <c r="DM31" s="311"/>
      <c r="DN31" s="280">
        <v>0</v>
      </c>
      <c r="DO31" s="311"/>
      <c r="DP31" s="311"/>
      <c r="DQ31" s="275"/>
      <c r="DR31" s="264">
        <v>0</v>
      </c>
      <c r="DS31" s="311"/>
      <c r="DT31" s="311"/>
      <c r="DU31" s="275"/>
      <c r="DV31" s="275"/>
      <c r="DW31" s="311"/>
      <c r="DX31" s="311"/>
      <c r="DY31" s="311"/>
      <c r="DZ31" s="311"/>
      <c r="EA31" s="311"/>
      <c r="EB31" s="311"/>
      <c r="EC31" s="275"/>
      <c r="ED31" s="275"/>
      <c r="EE31" s="311"/>
      <c r="EF31" s="311"/>
      <c r="EG31" s="275"/>
      <c r="EH31" s="275"/>
      <c r="EI31" s="311"/>
      <c r="EJ31" s="311"/>
      <c r="EK31" s="311"/>
      <c r="EL31" s="311"/>
      <c r="EM31" s="311"/>
      <c r="EN31" s="311"/>
      <c r="EO31" s="311"/>
      <c r="EP31" s="314"/>
    </row>
    <row r="32" spans="1:146" s="266" customFormat="1" ht="36.75" customHeight="1" hidden="1">
      <c r="A32" s="255"/>
      <c r="B32" s="319" t="s">
        <v>29</v>
      </c>
      <c r="C32" s="87" t="s">
        <v>187</v>
      </c>
      <c r="D32" s="320"/>
      <c r="E32" s="258" t="e">
        <v>#REF!</v>
      </c>
      <c r="F32" s="600">
        <v>0</v>
      </c>
      <c r="G32" s="311">
        <v>0</v>
      </c>
      <c r="H32" s="311">
        <v>0</v>
      </c>
      <c r="I32" s="275"/>
      <c r="J32" s="275"/>
      <c r="K32" s="311">
        <v>0</v>
      </c>
      <c r="L32" s="311">
        <v>0</v>
      </c>
      <c r="M32" s="275"/>
      <c r="N32" s="264">
        <v>0</v>
      </c>
      <c r="O32" s="317">
        <v>0</v>
      </c>
      <c r="P32" s="317">
        <v>0</v>
      </c>
      <c r="Q32" s="285"/>
      <c r="R32" s="271"/>
      <c r="S32" s="311"/>
      <c r="T32" s="311"/>
      <c r="U32" s="275"/>
      <c r="V32" s="275"/>
      <c r="W32" s="311"/>
      <c r="X32" s="311"/>
      <c r="Y32" s="275"/>
      <c r="Z32" s="275"/>
      <c r="AA32" s="321"/>
      <c r="AB32" s="321"/>
      <c r="AC32" s="264"/>
      <c r="AD32" s="264">
        <v>0</v>
      </c>
      <c r="AE32" s="321"/>
      <c r="AF32" s="321"/>
      <c r="AG32" s="264"/>
      <c r="AH32" s="264"/>
      <c r="AI32" s="321">
        <v>0</v>
      </c>
      <c r="AJ32" s="321">
        <v>0</v>
      </c>
      <c r="AK32" s="264"/>
      <c r="AL32" s="264"/>
      <c r="AM32" s="321">
        <v>0</v>
      </c>
      <c r="AN32" s="321">
        <v>0</v>
      </c>
      <c r="AO32" s="264"/>
      <c r="AP32" s="264"/>
      <c r="AQ32" s="307">
        <v>0</v>
      </c>
      <c r="AR32" s="293"/>
      <c r="AS32" s="280"/>
      <c r="AT32" s="264">
        <v>0</v>
      </c>
      <c r="AU32" s="321">
        <v>0</v>
      </c>
      <c r="AV32" s="321">
        <v>0</v>
      </c>
      <c r="AW32" s="296"/>
      <c r="AX32" s="264">
        <v>0</v>
      </c>
      <c r="AY32" s="321">
        <v>0</v>
      </c>
      <c r="AZ32" s="321">
        <v>0</v>
      </c>
      <c r="BA32" s="264"/>
      <c r="BB32" s="264">
        <v>0</v>
      </c>
      <c r="BC32" s="321">
        <v>0</v>
      </c>
      <c r="BD32" s="321">
        <v>0</v>
      </c>
      <c r="BE32" s="264"/>
      <c r="BF32" s="291">
        <v>0</v>
      </c>
      <c r="BG32" s="321">
        <v>0</v>
      </c>
      <c r="BH32" s="321"/>
      <c r="BI32" s="264"/>
      <c r="BJ32" s="264">
        <v>0</v>
      </c>
      <c r="BK32" s="321">
        <v>0</v>
      </c>
      <c r="BL32" s="321">
        <v>0</v>
      </c>
      <c r="BM32" s="264"/>
      <c r="BN32" s="264">
        <v>0</v>
      </c>
      <c r="BO32" s="321">
        <v>0</v>
      </c>
      <c r="BP32" s="321">
        <v>0</v>
      </c>
      <c r="BQ32" s="264"/>
      <c r="BR32" s="264">
        <v>0</v>
      </c>
      <c r="BS32" s="321">
        <v>0</v>
      </c>
      <c r="BT32" s="321"/>
      <c r="BU32" s="321"/>
      <c r="BV32" s="280">
        <v>0</v>
      </c>
      <c r="BW32" s="321">
        <v>0</v>
      </c>
      <c r="BX32" s="321">
        <v>0</v>
      </c>
      <c r="BY32" s="264"/>
      <c r="BZ32" s="264"/>
      <c r="CA32" s="317">
        <v>0</v>
      </c>
      <c r="CB32" s="317">
        <v>0</v>
      </c>
      <c r="CC32" s="285"/>
      <c r="CD32" s="275"/>
      <c r="CE32" s="321">
        <v>0</v>
      </c>
      <c r="CF32" s="321">
        <v>0</v>
      </c>
      <c r="CG32" s="264"/>
      <c r="CH32" s="264">
        <v>0</v>
      </c>
      <c r="CI32" s="321">
        <v>0</v>
      </c>
      <c r="CJ32" s="321"/>
      <c r="CK32" s="264"/>
      <c r="CL32" s="264"/>
      <c r="CM32" s="321">
        <v>0</v>
      </c>
      <c r="CN32" s="321">
        <v>0</v>
      </c>
      <c r="CO32" s="264"/>
      <c r="CP32" s="264"/>
      <c r="CQ32" s="321">
        <v>0</v>
      </c>
      <c r="CR32" s="321">
        <v>0</v>
      </c>
      <c r="CS32" s="264"/>
      <c r="CT32" s="264"/>
      <c r="CU32" s="321">
        <v>0</v>
      </c>
      <c r="CV32" s="321">
        <v>0</v>
      </c>
      <c r="CW32" s="264"/>
      <c r="CX32" s="264"/>
      <c r="CY32" s="321">
        <v>0</v>
      </c>
      <c r="CZ32" s="321">
        <v>0</v>
      </c>
      <c r="DA32" s="264"/>
      <c r="DB32" s="264"/>
      <c r="DC32" s="321">
        <v>0</v>
      </c>
      <c r="DD32" s="321">
        <v>0</v>
      </c>
      <c r="DE32" s="264"/>
      <c r="DF32" s="264">
        <v>0</v>
      </c>
      <c r="DG32" s="321"/>
      <c r="DH32" s="321"/>
      <c r="DI32" s="264"/>
      <c r="DJ32" s="264"/>
      <c r="DK32" s="321">
        <v>0</v>
      </c>
      <c r="DL32" s="321">
        <v>0</v>
      </c>
      <c r="DM32" s="321"/>
      <c r="DN32" s="280">
        <v>0</v>
      </c>
      <c r="DO32" s="321">
        <v>0</v>
      </c>
      <c r="DP32" s="321"/>
      <c r="DQ32" s="264"/>
      <c r="DR32" s="264">
        <v>0</v>
      </c>
      <c r="DS32" s="321">
        <v>0</v>
      </c>
      <c r="DT32" s="321"/>
      <c r="DU32" s="264"/>
      <c r="DV32" s="264"/>
      <c r="DW32" s="321"/>
      <c r="DX32" s="321"/>
      <c r="DY32" s="321"/>
      <c r="DZ32" s="321"/>
      <c r="EA32" s="321">
        <v>0</v>
      </c>
      <c r="EB32" s="321">
        <v>0</v>
      </c>
      <c r="EC32" s="264"/>
      <c r="ED32" s="264"/>
      <c r="EE32" s="321">
        <v>0</v>
      </c>
      <c r="EF32" s="321">
        <v>0</v>
      </c>
      <c r="EG32" s="264"/>
      <c r="EH32" s="264"/>
      <c r="EI32" s="321">
        <v>0</v>
      </c>
      <c r="EJ32" s="321"/>
      <c r="EK32" s="321"/>
      <c r="EL32" s="321"/>
      <c r="EM32" s="321">
        <v>0</v>
      </c>
      <c r="EN32" s="321">
        <v>0</v>
      </c>
      <c r="EO32" s="321"/>
      <c r="EP32" s="309"/>
    </row>
    <row r="33" spans="1:146" s="266" customFormat="1" ht="18" customHeight="1" hidden="1">
      <c r="A33" s="255"/>
      <c r="B33" s="281" t="s">
        <v>78</v>
      </c>
      <c r="C33" s="17" t="s">
        <v>11</v>
      </c>
      <c r="D33" s="310">
        <v>13</v>
      </c>
      <c r="E33" s="258" t="e">
        <v>#REF!</v>
      </c>
      <c r="F33" s="600">
        <v>0</v>
      </c>
      <c r="G33" s="311"/>
      <c r="H33" s="311"/>
      <c r="I33" s="275"/>
      <c r="J33" s="275"/>
      <c r="K33" s="311"/>
      <c r="L33" s="311"/>
      <c r="M33" s="275"/>
      <c r="N33" s="264">
        <v>0</v>
      </c>
      <c r="O33" s="311"/>
      <c r="P33" s="311"/>
      <c r="Q33" s="275"/>
      <c r="R33" s="271"/>
      <c r="S33" s="311"/>
      <c r="T33" s="311"/>
      <c r="U33" s="275"/>
      <c r="V33" s="275"/>
      <c r="W33" s="311"/>
      <c r="X33" s="311"/>
      <c r="Y33" s="275"/>
      <c r="Z33" s="275"/>
      <c r="AA33" s="321"/>
      <c r="AB33" s="321"/>
      <c r="AC33" s="264"/>
      <c r="AD33" s="264">
        <v>0</v>
      </c>
      <c r="AE33" s="321"/>
      <c r="AF33" s="321"/>
      <c r="AG33" s="264"/>
      <c r="AH33" s="264"/>
      <c r="AI33" s="321"/>
      <c r="AJ33" s="321"/>
      <c r="AK33" s="264"/>
      <c r="AL33" s="264"/>
      <c r="AM33" s="321"/>
      <c r="AN33" s="321"/>
      <c r="AO33" s="264"/>
      <c r="AP33" s="264"/>
      <c r="AQ33" s="321"/>
      <c r="AR33" s="321"/>
      <c r="AS33" s="264"/>
      <c r="AT33" s="264">
        <v>0</v>
      </c>
      <c r="AU33" s="321"/>
      <c r="AV33" s="321"/>
      <c r="AW33" s="296"/>
      <c r="AX33" s="264">
        <v>0</v>
      </c>
      <c r="AY33" s="321"/>
      <c r="AZ33" s="321"/>
      <c r="BA33" s="264"/>
      <c r="BB33" s="264">
        <v>0</v>
      </c>
      <c r="BC33" s="321"/>
      <c r="BD33" s="321"/>
      <c r="BE33" s="264"/>
      <c r="BF33" s="291">
        <v>0</v>
      </c>
      <c r="BG33" s="321"/>
      <c r="BH33" s="321"/>
      <c r="BI33" s="264"/>
      <c r="BJ33" s="264">
        <v>0</v>
      </c>
      <c r="BK33" s="321"/>
      <c r="BL33" s="321"/>
      <c r="BM33" s="264"/>
      <c r="BN33" s="264">
        <v>0</v>
      </c>
      <c r="BO33" s="321"/>
      <c r="BP33" s="321"/>
      <c r="BQ33" s="264"/>
      <c r="BR33" s="264">
        <v>0</v>
      </c>
      <c r="BS33" s="321"/>
      <c r="BT33" s="321"/>
      <c r="BU33" s="321"/>
      <c r="BV33" s="280">
        <v>0</v>
      </c>
      <c r="BW33" s="321"/>
      <c r="BX33" s="321"/>
      <c r="BY33" s="264"/>
      <c r="BZ33" s="264"/>
      <c r="CA33" s="311"/>
      <c r="CB33" s="311"/>
      <c r="CC33" s="275"/>
      <c r="CD33" s="264"/>
      <c r="CE33" s="321"/>
      <c r="CF33" s="321"/>
      <c r="CG33" s="264"/>
      <c r="CH33" s="264">
        <v>0</v>
      </c>
      <c r="CI33" s="321"/>
      <c r="CJ33" s="321"/>
      <c r="CK33" s="264"/>
      <c r="CL33" s="264"/>
      <c r="CM33" s="321"/>
      <c r="CN33" s="321"/>
      <c r="CO33" s="264"/>
      <c r="CP33" s="264"/>
      <c r="CQ33" s="321"/>
      <c r="CR33" s="321"/>
      <c r="CS33" s="264"/>
      <c r="CT33" s="264"/>
      <c r="CU33" s="321"/>
      <c r="CV33" s="321"/>
      <c r="CW33" s="264"/>
      <c r="CX33" s="264"/>
      <c r="CY33" s="321"/>
      <c r="CZ33" s="321"/>
      <c r="DA33" s="264"/>
      <c r="DB33" s="264"/>
      <c r="DC33" s="321"/>
      <c r="DD33" s="321"/>
      <c r="DE33" s="264"/>
      <c r="DF33" s="264">
        <v>0</v>
      </c>
      <c r="DG33" s="321"/>
      <c r="DH33" s="321"/>
      <c r="DI33" s="264"/>
      <c r="DJ33" s="264"/>
      <c r="DK33" s="321"/>
      <c r="DL33" s="321"/>
      <c r="DM33" s="321"/>
      <c r="DN33" s="280">
        <v>0</v>
      </c>
      <c r="DO33" s="321"/>
      <c r="DP33" s="321"/>
      <c r="DQ33" s="264"/>
      <c r="DR33" s="264">
        <v>0</v>
      </c>
      <c r="DS33" s="321"/>
      <c r="DT33" s="321"/>
      <c r="DU33" s="264"/>
      <c r="DV33" s="264"/>
      <c r="DW33" s="321"/>
      <c r="DX33" s="321"/>
      <c r="DY33" s="321"/>
      <c r="DZ33" s="321"/>
      <c r="EA33" s="321"/>
      <c r="EB33" s="321"/>
      <c r="EC33" s="264"/>
      <c r="ED33" s="264"/>
      <c r="EE33" s="321"/>
      <c r="EF33" s="321"/>
      <c r="EG33" s="264"/>
      <c r="EH33" s="264"/>
      <c r="EI33" s="321"/>
      <c r="EJ33" s="321"/>
      <c r="EK33" s="321"/>
      <c r="EL33" s="321"/>
      <c r="EM33" s="321"/>
      <c r="EN33" s="321"/>
      <c r="EO33" s="321"/>
      <c r="EP33" s="309"/>
    </row>
    <row r="34" spans="1:146" s="289" customFormat="1" ht="18" customHeight="1" hidden="1">
      <c r="A34" s="299"/>
      <c r="B34" s="322" t="s">
        <v>79</v>
      </c>
      <c r="C34" s="17" t="s">
        <v>12</v>
      </c>
      <c r="D34" s="324">
        <v>12</v>
      </c>
      <c r="E34" s="258" t="e">
        <v>#REF!</v>
      </c>
      <c r="F34" s="600">
        <v>0</v>
      </c>
      <c r="G34" s="303"/>
      <c r="H34" s="303"/>
      <c r="I34" s="305"/>
      <c r="J34" s="305"/>
      <c r="K34" s="303"/>
      <c r="L34" s="303"/>
      <c r="M34" s="275"/>
      <c r="N34" s="264">
        <v>0</v>
      </c>
      <c r="O34" s="303">
        <v>0</v>
      </c>
      <c r="P34" s="304"/>
      <c r="Q34" s="285"/>
      <c r="R34" s="271"/>
      <c r="S34" s="303"/>
      <c r="T34" s="303"/>
      <c r="U34" s="305"/>
      <c r="V34" s="305"/>
      <c r="W34" s="303"/>
      <c r="X34" s="303"/>
      <c r="Y34" s="305"/>
      <c r="Z34" s="305"/>
      <c r="AA34" s="303"/>
      <c r="AB34" s="303"/>
      <c r="AC34" s="305"/>
      <c r="AD34" s="264"/>
      <c r="AE34" s="303"/>
      <c r="AF34" s="303"/>
      <c r="AG34" s="305"/>
      <c r="AH34" s="305"/>
      <c r="AI34" s="303"/>
      <c r="AJ34" s="303"/>
      <c r="AK34" s="305"/>
      <c r="AL34" s="305"/>
      <c r="AM34" s="303"/>
      <c r="AN34" s="303"/>
      <c r="AO34" s="305"/>
      <c r="AP34" s="305"/>
      <c r="AQ34" s="303"/>
      <c r="AR34" s="304"/>
      <c r="AS34" s="285"/>
      <c r="AT34" s="264"/>
      <c r="AU34" s="303"/>
      <c r="AV34" s="303"/>
      <c r="AW34" s="305"/>
      <c r="AX34" s="264"/>
      <c r="AY34" s="303"/>
      <c r="AZ34" s="303"/>
      <c r="BA34" s="305"/>
      <c r="BB34" s="264"/>
      <c r="BC34" s="303"/>
      <c r="BD34" s="303"/>
      <c r="BE34" s="275"/>
      <c r="BF34" s="291"/>
      <c r="BG34" s="303"/>
      <c r="BH34" s="303"/>
      <c r="BI34" s="275"/>
      <c r="BJ34" s="264"/>
      <c r="BK34" s="303"/>
      <c r="BL34" s="303"/>
      <c r="BM34" s="305"/>
      <c r="BN34" s="264"/>
      <c r="BO34" s="303"/>
      <c r="BP34" s="303"/>
      <c r="BQ34" s="305"/>
      <c r="BR34" s="264"/>
      <c r="BS34" s="303"/>
      <c r="BT34" s="303"/>
      <c r="BU34" s="303"/>
      <c r="BV34" s="280"/>
      <c r="BW34" s="303"/>
      <c r="BX34" s="303"/>
      <c r="BY34" s="305"/>
      <c r="BZ34" s="305"/>
      <c r="CA34" s="303"/>
      <c r="CB34" s="284"/>
      <c r="CC34" s="285"/>
      <c r="CD34" s="275"/>
      <c r="CE34" s="303"/>
      <c r="CF34" s="303"/>
      <c r="CG34" s="305"/>
      <c r="CH34" s="264"/>
      <c r="CI34" s="303"/>
      <c r="CJ34" s="303"/>
      <c r="CK34" s="305"/>
      <c r="CL34" s="305"/>
      <c r="CM34" s="303"/>
      <c r="CN34" s="303"/>
      <c r="CO34" s="305"/>
      <c r="CP34" s="305"/>
      <c r="CQ34" s="303"/>
      <c r="CR34" s="303"/>
      <c r="CS34" s="305"/>
      <c r="CT34" s="305"/>
      <c r="CU34" s="303"/>
      <c r="CV34" s="303"/>
      <c r="CW34" s="305"/>
      <c r="CX34" s="305"/>
      <c r="CY34" s="303"/>
      <c r="CZ34" s="303"/>
      <c r="DA34" s="305"/>
      <c r="DB34" s="305"/>
      <c r="DC34" s="303"/>
      <c r="DD34" s="303"/>
      <c r="DE34" s="305"/>
      <c r="DF34" s="264"/>
      <c r="DG34" s="303"/>
      <c r="DH34" s="303"/>
      <c r="DI34" s="305"/>
      <c r="DJ34" s="305"/>
      <c r="DK34" s="303"/>
      <c r="DL34" s="303"/>
      <c r="DM34" s="303"/>
      <c r="DN34" s="280"/>
      <c r="DO34" s="303"/>
      <c r="DP34" s="303"/>
      <c r="DQ34" s="305"/>
      <c r="DR34" s="264"/>
      <c r="DS34" s="303"/>
      <c r="DT34" s="303"/>
      <c r="DU34" s="305"/>
      <c r="DV34" s="305"/>
      <c r="DW34" s="303"/>
      <c r="DX34" s="303"/>
      <c r="DY34" s="303"/>
      <c r="DZ34" s="303"/>
      <c r="EA34" s="303"/>
      <c r="EB34" s="303"/>
      <c r="EC34" s="275"/>
      <c r="ED34" s="275"/>
      <c r="EE34" s="303"/>
      <c r="EF34" s="303"/>
      <c r="EG34" s="275"/>
      <c r="EH34" s="275"/>
      <c r="EI34" s="303"/>
      <c r="EJ34" s="303"/>
      <c r="EK34" s="303"/>
      <c r="EL34" s="303"/>
      <c r="EM34" s="303"/>
      <c r="EN34" s="303"/>
      <c r="EO34" s="303"/>
      <c r="EP34" s="314"/>
    </row>
    <row r="35" spans="1:146" s="266" customFormat="1" ht="18" customHeight="1" hidden="1">
      <c r="A35" s="255"/>
      <c r="B35" s="319" t="s">
        <v>59</v>
      </c>
      <c r="C35" s="5" t="s">
        <v>251</v>
      </c>
      <c r="D35" s="268"/>
      <c r="E35" s="258" t="e">
        <v>#REF!</v>
      </c>
      <c r="F35" s="600">
        <v>0</v>
      </c>
      <c r="G35" s="311">
        <v>0</v>
      </c>
      <c r="H35" s="311">
        <v>0</v>
      </c>
      <c r="I35" s="275"/>
      <c r="J35" s="275"/>
      <c r="K35" s="311">
        <v>0</v>
      </c>
      <c r="L35" s="311">
        <v>0</v>
      </c>
      <c r="M35" s="275"/>
      <c r="N35" s="264">
        <v>0</v>
      </c>
      <c r="O35" s="303">
        <v>0</v>
      </c>
      <c r="P35" s="303">
        <v>0</v>
      </c>
      <c r="Q35" s="285"/>
      <c r="R35" s="271"/>
      <c r="S35" s="311">
        <v>0</v>
      </c>
      <c r="T35" s="311">
        <v>0</v>
      </c>
      <c r="U35" s="275"/>
      <c r="V35" s="275"/>
      <c r="W35" s="311">
        <v>0</v>
      </c>
      <c r="X35" s="311">
        <v>0</v>
      </c>
      <c r="Y35" s="275"/>
      <c r="Z35" s="275"/>
      <c r="AA35" s="311">
        <v>0</v>
      </c>
      <c r="AB35" s="311">
        <v>0</v>
      </c>
      <c r="AC35" s="275"/>
      <c r="AD35" s="264">
        <v>0</v>
      </c>
      <c r="AE35" s="311">
        <v>0</v>
      </c>
      <c r="AF35" s="311">
        <v>0</v>
      </c>
      <c r="AG35" s="275"/>
      <c r="AH35" s="275"/>
      <c r="AI35" s="311">
        <v>0</v>
      </c>
      <c r="AJ35" s="311">
        <v>0</v>
      </c>
      <c r="AK35" s="275"/>
      <c r="AL35" s="275"/>
      <c r="AM35" s="311">
        <v>0</v>
      </c>
      <c r="AN35" s="311">
        <v>0</v>
      </c>
      <c r="AO35" s="275"/>
      <c r="AP35" s="275"/>
      <c r="AQ35" s="311">
        <v>0</v>
      </c>
      <c r="AR35" s="311">
        <v>0</v>
      </c>
      <c r="AS35" s="275"/>
      <c r="AT35" s="264">
        <v>0</v>
      </c>
      <c r="AU35" s="311">
        <v>0</v>
      </c>
      <c r="AV35" s="311">
        <v>0</v>
      </c>
      <c r="AW35" s="312"/>
      <c r="AX35" s="264">
        <v>0</v>
      </c>
      <c r="AY35" s="311">
        <v>0</v>
      </c>
      <c r="AZ35" s="311">
        <v>0</v>
      </c>
      <c r="BA35" s="275"/>
      <c r="BB35" s="264">
        <v>0</v>
      </c>
      <c r="BC35" s="311">
        <v>0</v>
      </c>
      <c r="BD35" s="311">
        <v>0</v>
      </c>
      <c r="BE35" s="275"/>
      <c r="BF35" s="291">
        <v>0</v>
      </c>
      <c r="BG35" s="311">
        <v>0</v>
      </c>
      <c r="BH35" s="311"/>
      <c r="BI35" s="275"/>
      <c r="BJ35" s="264">
        <v>0</v>
      </c>
      <c r="BK35" s="311">
        <v>0</v>
      </c>
      <c r="BL35" s="311">
        <v>0</v>
      </c>
      <c r="BM35" s="275"/>
      <c r="BN35" s="264">
        <v>0</v>
      </c>
      <c r="BO35" s="311">
        <v>0</v>
      </c>
      <c r="BP35" s="311">
        <v>0</v>
      </c>
      <c r="BQ35" s="275"/>
      <c r="BR35" s="264">
        <v>0</v>
      </c>
      <c r="BS35" s="311">
        <v>0</v>
      </c>
      <c r="BT35" s="311"/>
      <c r="BU35" s="311"/>
      <c r="BV35" s="280">
        <v>0</v>
      </c>
      <c r="BW35" s="311">
        <v>0</v>
      </c>
      <c r="BX35" s="311">
        <v>0</v>
      </c>
      <c r="BY35" s="275"/>
      <c r="BZ35" s="275"/>
      <c r="CA35" s="311">
        <v>0</v>
      </c>
      <c r="CB35" s="311">
        <v>0</v>
      </c>
      <c r="CC35" s="275"/>
      <c r="CD35" s="275"/>
      <c r="CE35" s="311">
        <v>0</v>
      </c>
      <c r="CF35" s="311">
        <v>0</v>
      </c>
      <c r="CG35" s="275"/>
      <c r="CH35" s="264">
        <v>0</v>
      </c>
      <c r="CI35" s="311">
        <v>0</v>
      </c>
      <c r="CJ35" s="311"/>
      <c r="CK35" s="275"/>
      <c r="CL35" s="275"/>
      <c r="CM35" s="311">
        <v>0</v>
      </c>
      <c r="CN35" s="311">
        <v>0</v>
      </c>
      <c r="CO35" s="275"/>
      <c r="CP35" s="275"/>
      <c r="CQ35" s="311">
        <v>0</v>
      </c>
      <c r="CR35" s="311">
        <v>0</v>
      </c>
      <c r="CS35" s="275"/>
      <c r="CT35" s="275"/>
      <c r="CU35" s="311">
        <v>0</v>
      </c>
      <c r="CV35" s="311"/>
      <c r="CW35" s="275"/>
      <c r="CX35" s="275"/>
      <c r="CY35" s="337">
        <v>0</v>
      </c>
      <c r="CZ35" s="292"/>
      <c r="DA35" s="280"/>
      <c r="DB35" s="280"/>
      <c r="DC35" s="311">
        <v>0</v>
      </c>
      <c r="DD35" s="311">
        <v>0</v>
      </c>
      <c r="DE35" s="275"/>
      <c r="DF35" s="264">
        <v>0</v>
      </c>
      <c r="DG35" s="303"/>
      <c r="DH35" s="304"/>
      <c r="DI35" s="285"/>
      <c r="DJ35" s="285"/>
      <c r="DK35" s="311">
        <v>0</v>
      </c>
      <c r="DL35" s="311">
        <v>0</v>
      </c>
      <c r="DM35" s="311"/>
      <c r="DN35" s="280">
        <v>0</v>
      </c>
      <c r="DO35" s="311">
        <v>0</v>
      </c>
      <c r="DP35" s="311"/>
      <c r="DQ35" s="275"/>
      <c r="DR35" s="264">
        <v>0</v>
      </c>
      <c r="DS35" s="311">
        <v>0</v>
      </c>
      <c r="DT35" s="311"/>
      <c r="DU35" s="275"/>
      <c r="DV35" s="275"/>
      <c r="DW35" s="311"/>
      <c r="DX35" s="311"/>
      <c r="DY35" s="311"/>
      <c r="DZ35" s="311"/>
      <c r="EA35" s="311">
        <v>0</v>
      </c>
      <c r="EB35" s="311">
        <v>0</v>
      </c>
      <c r="EC35" s="275"/>
      <c r="ED35" s="275"/>
      <c r="EE35" s="311">
        <v>0</v>
      </c>
      <c r="EF35" s="311">
        <v>0</v>
      </c>
      <c r="EG35" s="275"/>
      <c r="EH35" s="275"/>
      <c r="EI35" s="311">
        <v>0</v>
      </c>
      <c r="EJ35" s="311"/>
      <c r="EK35" s="311"/>
      <c r="EL35" s="311"/>
      <c r="EM35" s="311">
        <v>0</v>
      </c>
      <c r="EN35" s="311">
        <v>0</v>
      </c>
      <c r="EO35" s="311"/>
      <c r="EP35" s="314"/>
    </row>
    <row r="36" spans="1:146" s="266" customFormat="1" ht="18" customHeight="1" hidden="1">
      <c r="A36" s="255"/>
      <c r="B36" s="281" t="s">
        <v>78</v>
      </c>
      <c r="C36" s="17" t="s">
        <v>11</v>
      </c>
      <c r="D36" s="310">
        <v>13</v>
      </c>
      <c r="E36" s="258" t="e">
        <v>#REF!</v>
      </c>
      <c r="F36" s="600">
        <v>0</v>
      </c>
      <c r="G36" s="321"/>
      <c r="H36" s="321"/>
      <c r="I36" s="264"/>
      <c r="J36" s="264"/>
      <c r="K36" s="321"/>
      <c r="L36" s="321"/>
      <c r="M36" s="264"/>
      <c r="N36" s="264">
        <v>0</v>
      </c>
      <c r="O36" s="307"/>
      <c r="P36" s="321"/>
      <c r="Q36" s="264"/>
      <c r="R36" s="271"/>
      <c r="S36" s="321"/>
      <c r="T36" s="321"/>
      <c r="U36" s="264"/>
      <c r="V36" s="264"/>
      <c r="W36" s="321"/>
      <c r="X36" s="321"/>
      <c r="Y36" s="264"/>
      <c r="Z36" s="264"/>
      <c r="AA36" s="321"/>
      <c r="AB36" s="321"/>
      <c r="AC36" s="264"/>
      <c r="AD36" s="264">
        <v>0</v>
      </c>
      <c r="AE36" s="321"/>
      <c r="AF36" s="321"/>
      <c r="AG36" s="264"/>
      <c r="AH36" s="264"/>
      <c r="AI36" s="321"/>
      <c r="AJ36" s="321"/>
      <c r="AK36" s="264"/>
      <c r="AL36" s="264"/>
      <c r="AM36" s="321"/>
      <c r="AN36" s="321"/>
      <c r="AO36" s="264"/>
      <c r="AP36" s="264"/>
      <c r="AQ36" s="321"/>
      <c r="AR36" s="321"/>
      <c r="AS36" s="264"/>
      <c r="AT36" s="264">
        <v>0</v>
      </c>
      <c r="AU36" s="321"/>
      <c r="AV36" s="321"/>
      <c r="AW36" s="296"/>
      <c r="AX36" s="264">
        <v>0</v>
      </c>
      <c r="AY36" s="321"/>
      <c r="AZ36" s="321"/>
      <c r="BA36" s="264"/>
      <c r="BB36" s="264">
        <v>0</v>
      </c>
      <c r="BC36" s="321"/>
      <c r="BD36" s="321"/>
      <c r="BE36" s="264"/>
      <c r="BF36" s="291">
        <v>0</v>
      </c>
      <c r="BG36" s="321"/>
      <c r="BH36" s="321"/>
      <c r="BI36" s="264"/>
      <c r="BJ36" s="264">
        <v>0</v>
      </c>
      <c r="BK36" s="321"/>
      <c r="BL36" s="321"/>
      <c r="BM36" s="264"/>
      <c r="BN36" s="264">
        <v>0</v>
      </c>
      <c r="BO36" s="321"/>
      <c r="BP36" s="321"/>
      <c r="BQ36" s="264"/>
      <c r="BR36" s="264">
        <v>0</v>
      </c>
      <c r="BS36" s="321"/>
      <c r="BT36" s="321"/>
      <c r="BU36" s="321"/>
      <c r="BV36" s="280">
        <v>0</v>
      </c>
      <c r="BW36" s="321"/>
      <c r="BX36" s="321"/>
      <c r="BY36" s="264"/>
      <c r="BZ36" s="264"/>
      <c r="CA36" s="321"/>
      <c r="CB36" s="321"/>
      <c r="CC36" s="264"/>
      <c r="CD36" s="264"/>
      <c r="CE36" s="321"/>
      <c r="CF36" s="321"/>
      <c r="CG36" s="264"/>
      <c r="CH36" s="264">
        <v>0</v>
      </c>
      <c r="CI36" s="321"/>
      <c r="CJ36" s="321"/>
      <c r="CK36" s="264"/>
      <c r="CL36" s="264"/>
      <c r="CM36" s="321"/>
      <c r="CN36" s="321"/>
      <c r="CO36" s="264"/>
      <c r="CP36" s="264"/>
      <c r="CQ36" s="321"/>
      <c r="CR36" s="321"/>
      <c r="CS36" s="264"/>
      <c r="CT36" s="264"/>
      <c r="CU36" s="321"/>
      <c r="CV36" s="321"/>
      <c r="CW36" s="264"/>
      <c r="CX36" s="264"/>
      <c r="CY36" s="321"/>
      <c r="CZ36" s="321"/>
      <c r="DA36" s="264"/>
      <c r="DB36" s="264"/>
      <c r="DC36" s="321"/>
      <c r="DD36" s="321"/>
      <c r="DE36" s="264"/>
      <c r="DF36" s="264">
        <v>0</v>
      </c>
      <c r="DG36" s="321"/>
      <c r="DH36" s="321"/>
      <c r="DI36" s="264"/>
      <c r="DJ36" s="264"/>
      <c r="DK36" s="321"/>
      <c r="DL36" s="321"/>
      <c r="DM36" s="321"/>
      <c r="DN36" s="280">
        <v>0</v>
      </c>
      <c r="DO36" s="321"/>
      <c r="DP36" s="321"/>
      <c r="DQ36" s="264"/>
      <c r="DR36" s="264">
        <v>0</v>
      </c>
      <c r="DS36" s="321"/>
      <c r="DT36" s="321"/>
      <c r="DU36" s="264"/>
      <c r="DV36" s="264"/>
      <c r="DW36" s="321"/>
      <c r="DX36" s="321"/>
      <c r="DY36" s="321"/>
      <c r="DZ36" s="321"/>
      <c r="EA36" s="321"/>
      <c r="EB36" s="321"/>
      <c r="EC36" s="264"/>
      <c r="ED36" s="264"/>
      <c r="EE36" s="321"/>
      <c r="EF36" s="321"/>
      <c r="EG36" s="264"/>
      <c r="EH36" s="264"/>
      <c r="EI36" s="321"/>
      <c r="EJ36" s="321"/>
      <c r="EK36" s="321"/>
      <c r="EL36" s="321"/>
      <c r="EM36" s="321"/>
      <c r="EN36" s="321"/>
      <c r="EO36" s="321"/>
      <c r="EP36" s="309"/>
    </row>
    <row r="37" spans="1:146" s="327" customFormat="1" ht="18" customHeight="1" hidden="1">
      <c r="A37" s="325"/>
      <c r="B37" s="322" t="s">
        <v>79</v>
      </c>
      <c r="C37" s="17" t="s">
        <v>12</v>
      </c>
      <c r="D37" s="326">
        <v>12</v>
      </c>
      <c r="E37" s="258" t="e">
        <v>#REF!</v>
      </c>
      <c r="F37" s="600">
        <v>0</v>
      </c>
      <c r="G37" s="303"/>
      <c r="H37" s="303"/>
      <c r="I37" s="305"/>
      <c r="J37" s="305"/>
      <c r="K37" s="303"/>
      <c r="L37" s="303"/>
      <c r="M37" s="275"/>
      <c r="N37" s="264"/>
      <c r="O37" s="303"/>
      <c r="P37" s="303"/>
      <c r="Q37" s="285"/>
      <c r="R37" s="271"/>
      <c r="S37" s="303"/>
      <c r="T37" s="303"/>
      <c r="U37" s="305"/>
      <c r="V37" s="305"/>
      <c r="W37" s="303"/>
      <c r="X37" s="303"/>
      <c r="Y37" s="275"/>
      <c r="Z37" s="275"/>
      <c r="AA37" s="303"/>
      <c r="AB37" s="303"/>
      <c r="AC37" s="305"/>
      <c r="AD37" s="264"/>
      <c r="AE37" s="303"/>
      <c r="AF37" s="303"/>
      <c r="AG37" s="305"/>
      <c r="AH37" s="305"/>
      <c r="AI37" s="303"/>
      <c r="AJ37" s="303"/>
      <c r="AK37" s="305"/>
      <c r="AL37" s="305"/>
      <c r="AM37" s="303"/>
      <c r="AN37" s="303"/>
      <c r="AO37" s="305"/>
      <c r="AP37" s="305"/>
      <c r="AQ37" s="303"/>
      <c r="AR37" s="303"/>
      <c r="AS37" s="305"/>
      <c r="AT37" s="264"/>
      <c r="AU37" s="303"/>
      <c r="AV37" s="303"/>
      <c r="AW37" s="305"/>
      <c r="AX37" s="264"/>
      <c r="AY37" s="303"/>
      <c r="AZ37" s="303"/>
      <c r="BA37" s="275"/>
      <c r="BB37" s="264"/>
      <c r="BC37" s="303"/>
      <c r="BD37" s="303"/>
      <c r="BE37" s="275"/>
      <c r="BF37" s="291"/>
      <c r="BG37" s="303"/>
      <c r="BH37" s="303"/>
      <c r="BI37" s="275"/>
      <c r="BJ37" s="264"/>
      <c r="BK37" s="303"/>
      <c r="BL37" s="303"/>
      <c r="BM37" s="305"/>
      <c r="BN37" s="264"/>
      <c r="BO37" s="303"/>
      <c r="BP37" s="303"/>
      <c r="BQ37" s="305"/>
      <c r="BR37" s="264"/>
      <c r="BS37" s="303"/>
      <c r="BT37" s="303"/>
      <c r="BU37" s="303"/>
      <c r="BV37" s="280"/>
      <c r="BW37" s="303"/>
      <c r="BX37" s="303"/>
      <c r="BY37" s="305"/>
      <c r="BZ37" s="305"/>
      <c r="CA37" s="303"/>
      <c r="CB37" s="303"/>
      <c r="CC37" s="275"/>
      <c r="CD37" s="275"/>
      <c r="CE37" s="303"/>
      <c r="CF37" s="303"/>
      <c r="CG37" s="305"/>
      <c r="CH37" s="264"/>
      <c r="CI37" s="303"/>
      <c r="CJ37" s="303"/>
      <c r="CK37" s="275"/>
      <c r="CL37" s="275"/>
      <c r="CM37" s="303"/>
      <c r="CN37" s="303"/>
      <c r="CO37" s="305"/>
      <c r="CP37" s="305"/>
      <c r="CQ37" s="303"/>
      <c r="CR37" s="303"/>
      <c r="CS37" s="305"/>
      <c r="CT37" s="305"/>
      <c r="CU37" s="303"/>
      <c r="CV37" s="303"/>
      <c r="CW37" s="275"/>
      <c r="CX37" s="275"/>
      <c r="CY37" s="303"/>
      <c r="CZ37" s="318"/>
      <c r="DA37" s="285"/>
      <c r="DB37" s="285"/>
      <c r="DC37" s="303"/>
      <c r="DD37" s="303"/>
      <c r="DE37" s="305"/>
      <c r="DF37" s="264"/>
      <c r="DG37" s="303"/>
      <c r="DH37" s="304"/>
      <c r="DI37" s="285"/>
      <c r="DJ37" s="285"/>
      <c r="DK37" s="303"/>
      <c r="DL37" s="303"/>
      <c r="DM37" s="303"/>
      <c r="DN37" s="280"/>
      <c r="DO37" s="303"/>
      <c r="DP37" s="303"/>
      <c r="DQ37" s="305"/>
      <c r="DR37" s="264"/>
      <c r="DS37" s="303"/>
      <c r="DT37" s="303"/>
      <c r="DU37" s="305"/>
      <c r="DV37" s="305"/>
      <c r="DW37" s="303"/>
      <c r="DX37" s="303"/>
      <c r="DY37" s="303"/>
      <c r="DZ37" s="303"/>
      <c r="EA37" s="303"/>
      <c r="EB37" s="303"/>
      <c r="EC37" s="275"/>
      <c r="ED37" s="275"/>
      <c r="EE37" s="303"/>
      <c r="EF37" s="303"/>
      <c r="EG37" s="275"/>
      <c r="EH37" s="275"/>
      <c r="EI37" s="303"/>
      <c r="EJ37" s="303"/>
      <c r="EK37" s="303"/>
      <c r="EL37" s="303"/>
      <c r="EM37" s="303"/>
      <c r="EN37" s="303"/>
      <c r="EO37" s="303"/>
      <c r="EP37" s="314"/>
    </row>
    <row r="38" spans="1:146" s="266" customFormat="1" ht="15.75" hidden="1">
      <c r="A38" s="255"/>
      <c r="B38" s="319" t="s">
        <v>241</v>
      </c>
      <c r="C38" s="205" t="s">
        <v>395</v>
      </c>
      <c r="D38" s="268"/>
      <c r="E38" s="258" t="e">
        <v>#REF!</v>
      </c>
      <c r="F38" s="600">
        <v>0</v>
      </c>
      <c r="G38" s="321">
        <v>0</v>
      </c>
      <c r="H38" s="321">
        <v>0</v>
      </c>
      <c r="I38" s="264"/>
      <c r="J38" s="264"/>
      <c r="K38" s="321">
        <v>0</v>
      </c>
      <c r="L38" s="321">
        <v>0</v>
      </c>
      <c r="M38" s="264"/>
      <c r="N38" s="264">
        <v>0</v>
      </c>
      <c r="O38" s="321">
        <v>0</v>
      </c>
      <c r="P38" s="321">
        <v>0</v>
      </c>
      <c r="Q38" s="264"/>
      <c r="R38" s="271"/>
      <c r="S38" s="321">
        <v>0</v>
      </c>
      <c r="T38" s="321">
        <v>0</v>
      </c>
      <c r="U38" s="264"/>
      <c r="V38" s="264"/>
      <c r="W38" s="321">
        <v>0</v>
      </c>
      <c r="X38" s="321">
        <v>0</v>
      </c>
      <c r="Y38" s="264"/>
      <c r="Z38" s="264"/>
      <c r="AA38" s="321">
        <v>0</v>
      </c>
      <c r="AB38" s="321">
        <v>0</v>
      </c>
      <c r="AC38" s="264"/>
      <c r="AD38" s="264">
        <v>0</v>
      </c>
      <c r="AE38" s="321">
        <v>0</v>
      </c>
      <c r="AF38" s="321">
        <v>0</v>
      </c>
      <c r="AG38" s="264"/>
      <c r="AH38" s="264"/>
      <c r="AI38" s="321">
        <v>0</v>
      </c>
      <c r="AJ38" s="321">
        <v>0</v>
      </c>
      <c r="AK38" s="264"/>
      <c r="AL38" s="264"/>
      <c r="AM38" s="321">
        <v>0</v>
      </c>
      <c r="AN38" s="321">
        <v>0</v>
      </c>
      <c r="AO38" s="264"/>
      <c r="AP38" s="264"/>
      <c r="AQ38" s="321">
        <v>0</v>
      </c>
      <c r="AR38" s="321">
        <v>0</v>
      </c>
      <c r="AS38" s="264"/>
      <c r="AT38" s="264">
        <v>0</v>
      </c>
      <c r="AU38" s="321">
        <v>0</v>
      </c>
      <c r="AV38" s="321">
        <v>0</v>
      </c>
      <c r="AW38" s="296"/>
      <c r="AX38" s="264">
        <v>0</v>
      </c>
      <c r="AY38" s="321">
        <v>0</v>
      </c>
      <c r="AZ38" s="321">
        <v>0</v>
      </c>
      <c r="BA38" s="264"/>
      <c r="BB38" s="264">
        <v>0</v>
      </c>
      <c r="BC38" s="321">
        <v>0</v>
      </c>
      <c r="BD38" s="321">
        <v>0</v>
      </c>
      <c r="BE38" s="264"/>
      <c r="BF38" s="291">
        <v>0</v>
      </c>
      <c r="BG38" s="321">
        <v>0</v>
      </c>
      <c r="BH38" s="321"/>
      <c r="BI38" s="264"/>
      <c r="BJ38" s="264">
        <v>0</v>
      </c>
      <c r="BK38" s="321">
        <v>0</v>
      </c>
      <c r="BL38" s="321">
        <v>0</v>
      </c>
      <c r="BM38" s="264"/>
      <c r="BN38" s="264">
        <v>0</v>
      </c>
      <c r="BO38" s="321">
        <v>0</v>
      </c>
      <c r="BP38" s="321">
        <v>0</v>
      </c>
      <c r="BQ38" s="264"/>
      <c r="BR38" s="264">
        <v>0</v>
      </c>
      <c r="BS38" s="321">
        <v>0</v>
      </c>
      <c r="BT38" s="321"/>
      <c r="BU38" s="321"/>
      <c r="BV38" s="280">
        <v>0</v>
      </c>
      <c r="BW38" s="321">
        <v>0</v>
      </c>
      <c r="BX38" s="321">
        <v>0</v>
      </c>
      <c r="BY38" s="264"/>
      <c r="BZ38" s="264"/>
      <c r="CA38" s="317"/>
      <c r="CB38" s="317"/>
      <c r="CC38" s="285"/>
      <c r="CD38" s="285"/>
      <c r="CE38" s="321">
        <v>0</v>
      </c>
      <c r="CF38" s="321">
        <v>0</v>
      </c>
      <c r="CG38" s="264"/>
      <c r="CH38" s="264">
        <v>0</v>
      </c>
      <c r="CI38" s="321">
        <v>0</v>
      </c>
      <c r="CJ38" s="321"/>
      <c r="CK38" s="264"/>
      <c r="CL38" s="264"/>
      <c r="CM38" s="321">
        <v>0</v>
      </c>
      <c r="CN38" s="321">
        <v>0</v>
      </c>
      <c r="CO38" s="264"/>
      <c r="CP38" s="264"/>
      <c r="CQ38" s="321">
        <v>0</v>
      </c>
      <c r="CR38" s="321">
        <v>0</v>
      </c>
      <c r="CS38" s="264"/>
      <c r="CT38" s="264"/>
      <c r="CU38" s="321">
        <v>0</v>
      </c>
      <c r="CV38" s="321">
        <v>0</v>
      </c>
      <c r="CW38" s="264"/>
      <c r="CX38" s="264"/>
      <c r="CY38" s="321">
        <v>0</v>
      </c>
      <c r="CZ38" s="321">
        <v>0</v>
      </c>
      <c r="DA38" s="264"/>
      <c r="DB38" s="264"/>
      <c r="DC38" s="321">
        <v>0</v>
      </c>
      <c r="DD38" s="321">
        <v>0</v>
      </c>
      <c r="DE38" s="264"/>
      <c r="DF38" s="264">
        <v>0</v>
      </c>
      <c r="DG38" s="321">
        <v>0</v>
      </c>
      <c r="DH38" s="321">
        <v>0</v>
      </c>
      <c r="DI38" s="264"/>
      <c r="DJ38" s="264"/>
      <c r="DK38" s="321">
        <v>0</v>
      </c>
      <c r="DL38" s="321">
        <v>0</v>
      </c>
      <c r="DM38" s="321"/>
      <c r="DN38" s="280">
        <v>0</v>
      </c>
      <c r="DO38" s="321">
        <v>0</v>
      </c>
      <c r="DP38" s="321"/>
      <c r="DQ38" s="264"/>
      <c r="DR38" s="264">
        <v>0</v>
      </c>
      <c r="DS38" s="321">
        <v>0</v>
      </c>
      <c r="DT38" s="321"/>
      <c r="DU38" s="264"/>
      <c r="DV38" s="264"/>
      <c r="DW38" s="321"/>
      <c r="DX38" s="321"/>
      <c r="DY38" s="321"/>
      <c r="DZ38" s="321"/>
      <c r="EA38" s="321">
        <v>0</v>
      </c>
      <c r="EB38" s="321">
        <v>0</v>
      </c>
      <c r="EC38" s="264"/>
      <c r="ED38" s="264"/>
      <c r="EE38" s="321">
        <v>0</v>
      </c>
      <c r="EF38" s="321">
        <v>0</v>
      </c>
      <c r="EG38" s="264"/>
      <c r="EH38" s="264"/>
      <c r="EI38" s="321">
        <v>0</v>
      </c>
      <c r="EJ38" s="321"/>
      <c r="EK38" s="321"/>
      <c r="EL38" s="321"/>
      <c r="EM38" s="321">
        <v>0</v>
      </c>
      <c r="EN38" s="321">
        <v>0</v>
      </c>
      <c r="EO38" s="321"/>
      <c r="EP38" s="309"/>
    </row>
    <row r="39" spans="1:146" s="266" customFormat="1" ht="15.75" hidden="1">
      <c r="A39" s="255"/>
      <c r="B39" s="281" t="s">
        <v>78</v>
      </c>
      <c r="C39" s="282" t="s">
        <v>63</v>
      </c>
      <c r="D39" s="310">
        <v>13</v>
      </c>
      <c r="E39" s="258" t="e">
        <v>#REF!</v>
      </c>
      <c r="F39" s="600">
        <v>0</v>
      </c>
      <c r="G39" s="321"/>
      <c r="H39" s="321"/>
      <c r="I39" s="264"/>
      <c r="J39" s="264"/>
      <c r="K39" s="321"/>
      <c r="L39" s="321"/>
      <c r="M39" s="264"/>
      <c r="N39" s="264">
        <v>0</v>
      </c>
      <c r="O39" s="321"/>
      <c r="P39" s="321"/>
      <c r="Q39" s="264"/>
      <c r="R39" s="271"/>
      <c r="S39" s="321"/>
      <c r="T39" s="321"/>
      <c r="U39" s="264"/>
      <c r="V39" s="264"/>
      <c r="W39" s="321"/>
      <c r="X39" s="321"/>
      <c r="Y39" s="264"/>
      <c r="Z39" s="264"/>
      <c r="AA39" s="321"/>
      <c r="AB39" s="321"/>
      <c r="AC39" s="264"/>
      <c r="AD39" s="264">
        <v>0</v>
      </c>
      <c r="AE39" s="321"/>
      <c r="AF39" s="321"/>
      <c r="AG39" s="264"/>
      <c r="AH39" s="264"/>
      <c r="AI39" s="321"/>
      <c r="AJ39" s="321"/>
      <c r="AK39" s="264"/>
      <c r="AL39" s="264"/>
      <c r="AM39" s="321"/>
      <c r="AN39" s="321"/>
      <c r="AO39" s="264"/>
      <c r="AP39" s="264"/>
      <c r="AQ39" s="321"/>
      <c r="AR39" s="321"/>
      <c r="AS39" s="264"/>
      <c r="AT39" s="264">
        <v>0</v>
      </c>
      <c r="AU39" s="321"/>
      <c r="AV39" s="321"/>
      <c r="AW39" s="296"/>
      <c r="AX39" s="264">
        <v>0</v>
      </c>
      <c r="AY39" s="321"/>
      <c r="AZ39" s="321"/>
      <c r="BA39" s="264"/>
      <c r="BB39" s="264">
        <v>0</v>
      </c>
      <c r="BC39" s="321"/>
      <c r="BD39" s="321"/>
      <c r="BE39" s="264"/>
      <c r="BF39" s="291">
        <v>0</v>
      </c>
      <c r="BG39" s="321"/>
      <c r="BH39" s="321"/>
      <c r="BI39" s="264"/>
      <c r="BJ39" s="264">
        <v>0</v>
      </c>
      <c r="BK39" s="321"/>
      <c r="BL39" s="321"/>
      <c r="BM39" s="264"/>
      <c r="BN39" s="264">
        <v>0</v>
      </c>
      <c r="BO39" s="321"/>
      <c r="BP39" s="321"/>
      <c r="BQ39" s="264"/>
      <c r="BR39" s="264">
        <v>0</v>
      </c>
      <c r="BS39" s="321"/>
      <c r="BT39" s="321"/>
      <c r="BU39" s="321"/>
      <c r="BV39" s="280">
        <v>0</v>
      </c>
      <c r="BW39" s="321"/>
      <c r="BX39" s="321"/>
      <c r="BY39" s="264"/>
      <c r="BZ39" s="264"/>
      <c r="CA39" s="321"/>
      <c r="CB39" s="321"/>
      <c r="CC39" s="264"/>
      <c r="CD39" s="264"/>
      <c r="CE39" s="321"/>
      <c r="CF39" s="321"/>
      <c r="CG39" s="264"/>
      <c r="CH39" s="264">
        <v>0</v>
      </c>
      <c r="CI39" s="321"/>
      <c r="CJ39" s="321"/>
      <c r="CK39" s="264"/>
      <c r="CL39" s="264"/>
      <c r="CM39" s="321"/>
      <c r="CN39" s="321"/>
      <c r="CO39" s="264"/>
      <c r="CP39" s="264"/>
      <c r="CQ39" s="321"/>
      <c r="CR39" s="321"/>
      <c r="CS39" s="264"/>
      <c r="CT39" s="264"/>
      <c r="CU39" s="321"/>
      <c r="CV39" s="321"/>
      <c r="CW39" s="264"/>
      <c r="CX39" s="264"/>
      <c r="CY39" s="321"/>
      <c r="CZ39" s="321"/>
      <c r="DA39" s="264"/>
      <c r="DB39" s="264"/>
      <c r="DC39" s="321"/>
      <c r="DD39" s="321"/>
      <c r="DE39" s="264"/>
      <c r="DF39" s="264">
        <v>0</v>
      </c>
      <c r="DG39" s="321"/>
      <c r="DH39" s="321"/>
      <c r="DI39" s="264"/>
      <c r="DJ39" s="264"/>
      <c r="DK39" s="321"/>
      <c r="DL39" s="321"/>
      <c r="DM39" s="321"/>
      <c r="DN39" s="280">
        <v>0</v>
      </c>
      <c r="DO39" s="321"/>
      <c r="DP39" s="321"/>
      <c r="DQ39" s="264"/>
      <c r="DR39" s="264">
        <v>0</v>
      </c>
      <c r="DS39" s="321"/>
      <c r="DT39" s="321"/>
      <c r="DU39" s="264"/>
      <c r="DV39" s="264"/>
      <c r="DW39" s="321"/>
      <c r="DX39" s="321"/>
      <c r="DY39" s="321"/>
      <c r="DZ39" s="321"/>
      <c r="EA39" s="321"/>
      <c r="EB39" s="321"/>
      <c r="EC39" s="264"/>
      <c r="ED39" s="264"/>
      <c r="EE39" s="321"/>
      <c r="EF39" s="321"/>
      <c r="EG39" s="264"/>
      <c r="EH39" s="264"/>
      <c r="EI39" s="321"/>
      <c r="EJ39" s="321"/>
      <c r="EK39" s="321"/>
      <c r="EL39" s="321"/>
      <c r="EM39" s="321"/>
      <c r="EN39" s="321"/>
      <c r="EO39" s="321"/>
      <c r="EP39" s="309"/>
    </row>
    <row r="40" spans="1:146" s="266" customFormat="1" ht="15.75" hidden="1">
      <c r="A40" s="255"/>
      <c r="B40" s="281" t="s">
        <v>79</v>
      </c>
      <c r="C40" s="282" t="s">
        <v>65</v>
      </c>
      <c r="D40" s="310">
        <v>12</v>
      </c>
      <c r="E40" s="258" t="e">
        <v>#REF!</v>
      </c>
      <c r="F40" s="600">
        <v>0</v>
      </c>
      <c r="G40" s="321"/>
      <c r="H40" s="321"/>
      <c r="I40" s="264"/>
      <c r="J40" s="264"/>
      <c r="K40" s="321"/>
      <c r="L40" s="321"/>
      <c r="M40" s="264"/>
      <c r="N40" s="264"/>
      <c r="O40" s="321"/>
      <c r="P40" s="321"/>
      <c r="Q40" s="264"/>
      <c r="R40" s="271"/>
      <c r="S40" s="321"/>
      <c r="T40" s="321"/>
      <c r="U40" s="264"/>
      <c r="V40" s="264"/>
      <c r="W40" s="321"/>
      <c r="X40" s="321"/>
      <c r="Y40" s="264"/>
      <c r="Z40" s="264"/>
      <c r="AA40" s="321"/>
      <c r="AB40" s="321"/>
      <c r="AC40" s="264"/>
      <c r="AD40" s="264"/>
      <c r="AE40" s="321"/>
      <c r="AF40" s="321"/>
      <c r="AG40" s="264"/>
      <c r="AH40" s="264"/>
      <c r="AI40" s="321"/>
      <c r="AJ40" s="321"/>
      <c r="AK40" s="264"/>
      <c r="AL40" s="264"/>
      <c r="AM40" s="321"/>
      <c r="AN40" s="321"/>
      <c r="AO40" s="264"/>
      <c r="AP40" s="264"/>
      <c r="AQ40" s="321"/>
      <c r="AR40" s="321"/>
      <c r="AS40" s="264"/>
      <c r="AT40" s="264"/>
      <c r="AU40" s="321"/>
      <c r="AV40" s="321"/>
      <c r="AW40" s="296"/>
      <c r="AX40" s="264"/>
      <c r="AY40" s="321"/>
      <c r="AZ40" s="321"/>
      <c r="BA40" s="264"/>
      <c r="BB40" s="264"/>
      <c r="BC40" s="321"/>
      <c r="BD40" s="321"/>
      <c r="BE40" s="264"/>
      <c r="BF40" s="291"/>
      <c r="BG40" s="321"/>
      <c r="BH40" s="321"/>
      <c r="BI40" s="264"/>
      <c r="BJ40" s="264"/>
      <c r="BK40" s="321"/>
      <c r="BL40" s="321"/>
      <c r="BM40" s="264"/>
      <c r="BN40" s="264"/>
      <c r="BO40" s="321"/>
      <c r="BP40" s="321"/>
      <c r="BQ40" s="264"/>
      <c r="BR40" s="264"/>
      <c r="BS40" s="321"/>
      <c r="BT40" s="321"/>
      <c r="BU40" s="321"/>
      <c r="BV40" s="280"/>
      <c r="BW40" s="321"/>
      <c r="BX40" s="321"/>
      <c r="BY40" s="264"/>
      <c r="BZ40" s="264"/>
      <c r="CA40" s="303"/>
      <c r="CB40" s="284"/>
      <c r="CC40" s="285"/>
      <c r="CD40" s="285"/>
      <c r="CE40" s="321"/>
      <c r="CF40" s="321"/>
      <c r="CG40" s="264"/>
      <c r="CH40" s="264"/>
      <c r="CI40" s="321"/>
      <c r="CJ40" s="321"/>
      <c r="CK40" s="264"/>
      <c r="CL40" s="264"/>
      <c r="CM40" s="321"/>
      <c r="CN40" s="321"/>
      <c r="CO40" s="264"/>
      <c r="CP40" s="264"/>
      <c r="CQ40" s="321"/>
      <c r="CR40" s="321"/>
      <c r="CS40" s="264"/>
      <c r="CT40" s="264"/>
      <c r="CU40" s="321"/>
      <c r="CV40" s="321"/>
      <c r="CW40" s="264"/>
      <c r="CX40" s="264"/>
      <c r="CY40" s="321"/>
      <c r="CZ40" s="321"/>
      <c r="DA40" s="264"/>
      <c r="DB40" s="264"/>
      <c r="DC40" s="321"/>
      <c r="DD40" s="321"/>
      <c r="DE40" s="264"/>
      <c r="DF40" s="264"/>
      <c r="DG40" s="321"/>
      <c r="DH40" s="321"/>
      <c r="DI40" s="264"/>
      <c r="DJ40" s="264"/>
      <c r="DK40" s="321"/>
      <c r="DL40" s="321"/>
      <c r="DM40" s="321"/>
      <c r="DN40" s="280"/>
      <c r="DO40" s="321"/>
      <c r="DP40" s="321"/>
      <c r="DQ40" s="264"/>
      <c r="DR40" s="264"/>
      <c r="DS40" s="321"/>
      <c r="DT40" s="321"/>
      <c r="DU40" s="264"/>
      <c r="DV40" s="264"/>
      <c r="DW40" s="321"/>
      <c r="DX40" s="321"/>
      <c r="DY40" s="321"/>
      <c r="DZ40" s="321"/>
      <c r="EA40" s="321"/>
      <c r="EB40" s="321"/>
      <c r="EC40" s="264"/>
      <c r="ED40" s="264"/>
      <c r="EE40" s="321"/>
      <c r="EF40" s="321"/>
      <c r="EG40" s="264"/>
      <c r="EH40" s="264"/>
      <c r="EI40" s="321"/>
      <c r="EJ40" s="321"/>
      <c r="EK40" s="321"/>
      <c r="EL40" s="321"/>
      <c r="EM40" s="321"/>
      <c r="EN40" s="321"/>
      <c r="EO40" s="321"/>
      <c r="EP40" s="309"/>
    </row>
    <row r="41" spans="1:146" s="266" customFormat="1" ht="18.75" customHeight="1">
      <c r="A41" s="255"/>
      <c r="B41" s="256" t="s">
        <v>66</v>
      </c>
      <c r="C41" s="16" t="s">
        <v>231</v>
      </c>
      <c r="D41" s="256"/>
      <c r="E41" s="258" t="e">
        <v>#REF!</v>
      </c>
      <c r="F41" s="600">
        <v>21660.05</v>
      </c>
      <c r="G41" s="321">
        <v>0</v>
      </c>
      <c r="H41" s="321">
        <v>0</v>
      </c>
      <c r="I41" s="264"/>
      <c r="J41" s="264"/>
      <c r="K41" s="307">
        <v>0</v>
      </c>
      <c r="L41" s="307">
        <v>0</v>
      </c>
      <c r="M41" s="264"/>
      <c r="N41" s="264">
        <v>0</v>
      </c>
      <c r="O41" s="307">
        <v>25769.5</v>
      </c>
      <c r="P41" s="307">
        <v>6315</v>
      </c>
      <c r="Q41" s="264">
        <v>0.24505714119404723</v>
      </c>
      <c r="R41" s="260">
        <v>0.9941750629722922</v>
      </c>
      <c r="S41" s="307">
        <v>0</v>
      </c>
      <c r="T41" s="307">
        <v>0</v>
      </c>
      <c r="U41" s="264"/>
      <c r="V41" s="264"/>
      <c r="W41" s="307">
        <v>0</v>
      </c>
      <c r="X41" s="307"/>
      <c r="Y41" s="280"/>
      <c r="Z41" s="280"/>
      <c r="AA41" s="307">
        <v>0</v>
      </c>
      <c r="AB41" s="307">
        <v>0</v>
      </c>
      <c r="AC41" s="264"/>
      <c r="AD41" s="264">
        <v>0</v>
      </c>
      <c r="AE41" s="307">
        <v>0</v>
      </c>
      <c r="AF41" s="307">
        <v>0</v>
      </c>
      <c r="AG41" s="264"/>
      <c r="AH41" s="264"/>
      <c r="AI41" s="307">
        <v>0</v>
      </c>
      <c r="AJ41" s="307">
        <v>0</v>
      </c>
      <c r="AK41" s="264"/>
      <c r="AL41" s="264"/>
      <c r="AM41" s="307">
        <v>0</v>
      </c>
      <c r="AN41" s="307">
        <v>0</v>
      </c>
      <c r="AO41" s="264"/>
      <c r="AP41" s="264"/>
      <c r="AQ41" s="307">
        <v>0</v>
      </c>
      <c r="AR41" s="307">
        <v>0</v>
      </c>
      <c r="AS41" s="264"/>
      <c r="AT41" s="264">
        <v>0</v>
      </c>
      <c r="AU41" s="307">
        <v>0</v>
      </c>
      <c r="AV41" s="307">
        <v>0</v>
      </c>
      <c r="AW41" s="296"/>
      <c r="AX41" s="264">
        <v>0</v>
      </c>
      <c r="AY41" s="307">
        <v>0</v>
      </c>
      <c r="AZ41" s="307">
        <v>0</v>
      </c>
      <c r="BA41" s="264"/>
      <c r="BB41" s="264">
        <v>0</v>
      </c>
      <c r="BC41" s="307">
        <v>0</v>
      </c>
      <c r="BD41" s="307">
        <v>0</v>
      </c>
      <c r="BE41" s="264"/>
      <c r="BF41" s="291">
        <v>0</v>
      </c>
      <c r="BG41" s="307">
        <v>0</v>
      </c>
      <c r="BH41" s="307"/>
      <c r="BI41" s="264"/>
      <c r="BJ41" s="264">
        <v>0</v>
      </c>
      <c r="BK41" s="307">
        <v>0</v>
      </c>
      <c r="BL41" s="307">
        <v>0</v>
      </c>
      <c r="BM41" s="264"/>
      <c r="BN41" s="264">
        <v>0</v>
      </c>
      <c r="BO41" s="307">
        <v>0</v>
      </c>
      <c r="BP41" s="307">
        <v>0</v>
      </c>
      <c r="BQ41" s="264"/>
      <c r="BR41" s="264">
        <v>0</v>
      </c>
      <c r="BS41" s="307">
        <v>0</v>
      </c>
      <c r="BT41" s="307"/>
      <c r="BU41" s="307"/>
      <c r="BV41" s="280">
        <v>0</v>
      </c>
      <c r="BW41" s="307">
        <v>0</v>
      </c>
      <c r="BX41" s="307">
        <v>0</v>
      </c>
      <c r="BY41" s="264"/>
      <c r="BZ41" s="264"/>
      <c r="CA41" s="307">
        <v>55712.9</v>
      </c>
      <c r="CB41" s="307">
        <v>9915</v>
      </c>
      <c r="CC41" s="264">
        <v>0.177965964794509</v>
      </c>
      <c r="CD41" s="264">
        <v>0.7054429028815368</v>
      </c>
      <c r="CE41" s="307">
        <v>0</v>
      </c>
      <c r="CF41" s="307">
        <v>0</v>
      </c>
      <c r="CG41" s="264"/>
      <c r="CH41" s="264">
        <v>0</v>
      </c>
      <c r="CI41" s="307">
        <v>6127.3</v>
      </c>
      <c r="CJ41" s="307">
        <v>1062</v>
      </c>
      <c r="CK41" s="264">
        <v>0.1733226706706053</v>
      </c>
      <c r="CL41" s="264">
        <v>0.7585714285714286</v>
      </c>
      <c r="CM41" s="307">
        <v>3032</v>
      </c>
      <c r="CN41" s="307">
        <v>502.3</v>
      </c>
      <c r="CO41" s="264">
        <v>0.16566622691292876</v>
      </c>
      <c r="CP41" s="264">
        <v>0.8332780358327805</v>
      </c>
      <c r="CQ41" s="307">
        <v>4706</v>
      </c>
      <c r="CR41" s="307">
        <v>877.5</v>
      </c>
      <c r="CS41" s="264">
        <v>0.18646408839779005</v>
      </c>
      <c r="CT41" s="264">
        <v>1.5394736842105263</v>
      </c>
      <c r="CU41" s="307">
        <v>4320.7</v>
      </c>
      <c r="CV41" s="307">
        <v>837.25</v>
      </c>
      <c r="CW41" s="264">
        <v>0.1937764714050964</v>
      </c>
      <c r="CX41" s="264">
        <v>1.201219512195122</v>
      </c>
      <c r="CY41" s="307">
        <v>4447</v>
      </c>
      <c r="CZ41" s="307">
        <v>882</v>
      </c>
      <c r="DA41" s="264">
        <v>0.19833595682482572</v>
      </c>
      <c r="DB41" s="264">
        <v>1.1307692307692307</v>
      </c>
      <c r="DC41" s="307">
        <v>4819</v>
      </c>
      <c r="DD41" s="307">
        <v>610</v>
      </c>
      <c r="DE41" s="264">
        <v>0.12658227848101267</v>
      </c>
      <c r="DF41" s="264">
        <v>0.8553000560852495</v>
      </c>
      <c r="DG41" s="307">
        <v>3983</v>
      </c>
      <c r="DH41" s="307">
        <v>659</v>
      </c>
      <c r="DI41" s="264">
        <v>0.16545317599799148</v>
      </c>
      <c r="DJ41" s="264">
        <v>0.8941655359565808</v>
      </c>
      <c r="DK41" s="307">
        <v>0</v>
      </c>
      <c r="DL41" s="307">
        <v>0</v>
      </c>
      <c r="DM41" s="307"/>
      <c r="DN41" s="280">
        <v>0</v>
      </c>
      <c r="DO41" s="307">
        <v>0</v>
      </c>
      <c r="DP41" s="307"/>
      <c r="DQ41" s="264"/>
      <c r="DR41" s="264">
        <v>0</v>
      </c>
      <c r="DS41" s="307">
        <v>0</v>
      </c>
      <c r="DT41" s="307"/>
      <c r="DU41" s="264"/>
      <c r="DV41" s="264"/>
      <c r="DW41" s="307"/>
      <c r="DX41" s="307"/>
      <c r="DY41" s="307"/>
      <c r="DZ41" s="307"/>
      <c r="EA41" s="307">
        <v>0</v>
      </c>
      <c r="EB41" s="307">
        <v>0</v>
      </c>
      <c r="EC41" s="264"/>
      <c r="ED41" s="264"/>
      <c r="EE41" s="307">
        <v>0</v>
      </c>
      <c r="EF41" s="307">
        <v>0</v>
      </c>
      <c r="EG41" s="264"/>
      <c r="EH41" s="264"/>
      <c r="EI41" s="307">
        <v>0</v>
      </c>
      <c r="EJ41" s="307"/>
      <c r="EK41" s="307"/>
      <c r="EL41" s="307"/>
      <c r="EM41" s="307">
        <v>0</v>
      </c>
      <c r="EN41" s="307">
        <v>0</v>
      </c>
      <c r="EO41" s="307"/>
      <c r="EP41" s="309"/>
    </row>
    <row r="42" spans="1:146" s="327" customFormat="1" ht="18.75" customHeight="1">
      <c r="A42" s="325"/>
      <c r="B42" s="322" t="s">
        <v>78</v>
      </c>
      <c r="C42" s="5" t="s">
        <v>228</v>
      </c>
      <c r="D42" s="326">
        <v>13</v>
      </c>
      <c r="E42" s="316" t="e">
        <v>#REF!</v>
      </c>
      <c r="F42" s="600">
        <v>21126.05</v>
      </c>
      <c r="G42" s="303">
        <v>0</v>
      </c>
      <c r="H42" s="303">
        <v>0</v>
      </c>
      <c r="I42" s="275"/>
      <c r="J42" s="275"/>
      <c r="K42" s="303">
        <v>0</v>
      </c>
      <c r="L42" s="303">
        <v>0</v>
      </c>
      <c r="M42" s="275"/>
      <c r="N42" s="264">
        <v>0</v>
      </c>
      <c r="O42" s="303">
        <v>25569.5</v>
      </c>
      <c r="P42" s="303">
        <v>6215</v>
      </c>
      <c r="Q42" s="275">
        <v>0.24306302430630244</v>
      </c>
      <c r="R42" s="271">
        <v>0.9784319899244333</v>
      </c>
      <c r="S42" s="303">
        <v>0</v>
      </c>
      <c r="T42" s="303">
        <v>0</v>
      </c>
      <c r="U42" s="305"/>
      <c r="V42" s="305"/>
      <c r="W42" s="303">
        <v>0</v>
      </c>
      <c r="X42" s="303"/>
      <c r="Y42" s="275"/>
      <c r="Z42" s="275"/>
      <c r="AA42" s="303">
        <v>0</v>
      </c>
      <c r="AB42" s="303">
        <v>0</v>
      </c>
      <c r="AC42" s="305"/>
      <c r="AD42" s="264">
        <v>0</v>
      </c>
      <c r="AE42" s="303">
        <v>0</v>
      </c>
      <c r="AF42" s="303">
        <v>0</v>
      </c>
      <c r="AG42" s="305"/>
      <c r="AH42" s="305"/>
      <c r="AI42" s="303">
        <v>0</v>
      </c>
      <c r="AJ42" s="303">
        <v>0</v>
      </c>
      <c r="AK42" s="305"/>
      <c r="AL42" s="305"/>
      <c r="AM42" s="303">
        <v>0</v>
      </c>
      <c r="AN42" s="303">
        <v>0</v>
      </c>
      <c r="AO42" s="305"/>
      <c r="AP42" s="305"/>
      <c r="AQ42" s="303">
        <v>0</v>
      </c>
      <c r="AR42" s="303">
        <v>0</v>
      </c>
      <c r="AS42" s="305"/>
      <c r="AT42" s="264">
        <v>0</v>
      </c>
      <c r="AU42" s="303">
        <v>0</v>
      </c>
      <c r="AV42" s="303">
        <v>0</v>
      </c>
      <c r="AW42" s="305"/>
      <c r="AX42" s="264">
        <v>0</v>
      </c>
      <c r="AY42" s="303">
        <v>0</v>
      </c>
      <c r="AZ42" s="303">
        <v>0</v>
      </c>
      <c r="BA42" s="275"/>
      <c r="BB42" s="264">
        <v>0</v>
      </c>
      <c r="BC42" s="303">
        <v>0</v>
      </c>
      <c r="BD42" s="303">
        <v>0</v>
      </c>
      <c r="BE42" s="275"/>
      <c r="BF42" s="291">
        <v>0</v>
      </c>
      <c r="BG42" s="303">
        <v>0</v>
      </c>
      <c r="BH42" s="303"/>
      <c r="BI42" s="275"/>
      <c r="BJ42" s="264">
        <v>0</v>
      </c>
      <c r="BK42" s="303">
        <v>0</v>
      </c>
      <c r="BL42" s="303">
        <v>0</v>
      </c>
      <c r="BM42" s="305"/>
      <c r="BN42" s="264">
        <v>0</v>
      </c>
      <c r="BO42" s="303">
        <v>0</v>
      </c>
      <c r="BP42" s="303">
        <v>0</v>
      </c>
      <c r="BQ42" s="305"/>
      <c r="BR42" s="264">
        <v>0</v>
      </c>
      <c r="BS42" s="303">
        <v>0</v>
      </c>
      <c r="BT42" s="303"/>
      <c r="BU42" s="303"/>
      <c r="BV42" s="280">
        <v>0</v>
      </c>
      <c r="BW42" s="303">
        <v>0</v>
      </c>
      <c r="BX42" s="303">
        <v>0</v>
      </c>
      <c r="BY42" s="305"/>
      <c r="BZ42" s="305"/>
      <c r="CA42" s="303">
        <v>49604.5</v>
      </c>
      <c r="CB42" s="303">
        <v>9481</v>
      </c>
      <c r="CC42" s="275">
        <v>0.191131852956889</v>
      </c>
      <c r="CD42" s="275">
        <v>0.6757180528829021</v>
      </c>
      <c r="CE42" s="303">
        <v>0</v>
      </c>
      <c r="CF42" s="303">
        <v>0</v>
      </c>
      <c r="CG42" s="305"/>
      <c r="CH42" s="264">
        <v>0</v>
      </c>
      <c r="CI42" s="303">
        <v>6127.3</v>
      </c>
      <c r="CJ42" s="303">
        <v>1062</v>
      </c>
      <c r="CK42" s="275">
        <v>0.1733226706706053</v>
      </c>
      <c r="CL42" s="264">
        <v>0.7585714285714286</v>
      </c>
      <c r="CM42" s="303">
        <v>3032</v>
      </c>
      <c r="CN42" s="303">
        <v>502.3</v>
      </c>
      <c r="CO42" s="275">
        <v>0.16566622691292876</v>
      </c>
      <c r="CP42" s="264">
        <v>0.8332780358327805</v>
      </c>
      <c r="CQ42" s="303">
        <v>4706</v>
      </c>
      <c r="CR42" s="303">
        <v>877.5</v>
      </c>
      <c r="CS42" s="275">
        <v>0.18646408839779005</v>
      </c>
      <c r="CT42" s="264">
        <v>1.5394736842105263</v>
      </c>
      <c r="CU42" s="303">
        <v>4320.7</v>
      </c>
      <c r="CV42" s="303">
        <v>837.25</v>
      </c>
      <c r="CW42" s="275">
        <v>0.1937764714050964</v>
      </c>
      <c r="CX42" s="264">
        <v>1.201219512195122</v>
      </c>
      <c r="CY42" s="303">
        <v>4447</v>
      </c>
      <c r="CZ42" s="303">
        <v>882</v>
      </c>
      <c r="DA42" s="275">
        <v>0.19833595682482572</v>
      </c>
      <c r="DB42" s="264">
        <v>1.1307692307692307</v>
      </c>
      <c r="DC42" s="303">
        <v>4819</v>
      </c>
      <c r="DD42" s="303">
        <v>610</v>
      </c>
      <c r="DE42" s="275">
        <v>0.12658227848101267</v>
      </c>
      <c r="DF42" s="264">
        <v>0.8553000560852495</v>
      </c>
      <c r="DG42" s="303">
        <v>3983</v>
      </c>
      <c r="DH42" s="303">
        <v>659</v>
      </c>
      <c r="DI42" s="285">
        <v>0.16545317599799148</v>
      </c>
      <c r="DJ42" s="275">
        <v>0.8941655359565808</v>
      </c>
      <c r="DK42" s="303">
        <v>0</v>
      </c>
      <c r="DL42" s="303">
        <v>0</v>
      </c>
      <c r="DM42" s="303"/>
      <c r="DN42" s="280">
        <v>0</v>
      </c>
      <c r="DO42" s="650">
        <v>0</v>
      </c>
      <c r="DP42" s="650"/>
      <c r="DQ42" s="305"/>
      <c r="DR42" s="264">
        <v>0</v>
      </c>
      <c r="DS42" s="303">
        <v>0</v>
      </c>
      <c r="DT42" s="303"/>
      <c r="DU42" s="305"/>
      <c r="DV42" s="305"/>
      <c r="DW42" s="303"/>
      <c r="DX42" s="303"/>
      <c r="DY42" s="303"/>
      <c r="DZ42" s="303"/>
      <c r="EA42" s="303">
        <v>0</v>
      </c>
      <c r="EB42" s="303">
        <v>0</v>
      </c>
      <c r="EC42" s="275"/>
      <c r="ED42" s="275"/>
      <c r="EE42" s="303">
        <v>0</v>
      </c>
      <c r="EF42" s="303">
        <v>0</v>
      </c>
      <c r="EG42" s="275"/>
      <c r="EH42" s="275"/>
      <c r="EI42" s="303">
        <v>0</v>
      </c>
      <c r="EJ42" s="303"/>
      <c r="EK42" s="303"/>
      <c r="EL42" s="303"/>
      <c r="EM42" s="303">
        <v>0</v>
      </c>
      <c r="EN42" s="303">
        <v>0</v>
      </c>
      <c r="EO42" s="303"/>
      <c r="EP42" s="314"/>
    </row>
    <row r="43" spans="1:146" s="277" customFormat="1" ht="15" customHeight="1" hidden="1">
      <c r="A43" s="267"/>
      <c r="B43" s="268"/>
      <c r="C43" s="204" t="s">
        <v>396</v>
      </c>
      <c r="D43" s="310"/>
      <c r="E43" s="258" t="e">
        <v>#REF!</v>
      </c>
      <c r="F43" s="600">
        <v>1660</v>
      </c>
      <c r="G43" s="311"/>
      <c r="H43" s="311"/>
      <c r="I43" s="275"/>
      <c r="J43" s="275"/>
      <c r="K43" s="311"/>
      <c r="L43" s="311"/>
      <c r="M43" s="275"/>
      <c r="N43" s="264">
        <v>0</v>
      </c>
      <c r="O43" s="317">
        <v>6128</v>
      </c>
      <c r="P43" s="317"/>
      <c r="Q43" s="275"/>
      <c r="R43" s="271"/>
      <c r="S43" s="311"/>
      <c r="T43" s="311"/>
      <c r="U43" s="275"/>
      <c r="V43" s="275"/>
      <c r="W43" s="311"/>
      <c r="X43" s="311"/>
      <c r="Y43" s="275"/>
      <c r="Z43" s="275"/>
      <c r="AA43" s="311"/>
      <c r="AB43" s="311"/>
      <c r="AC43" s="275"/>
      <c r="AD43" s="264">
        <v>0</v>
      </c>
      <c r="AE43" s="311"/>
      <c r="AF43" s="311"/>
      <c r="AG43" s="275"/>
      <c r="AH43" s="275"/>
      <c r="AI43" s="311"/>
      <c r="AJ43" s="311"/>
      <c r="AK43" s="275"/>
      <c r="AL43" s="275"/>
      <c r="AM43" s="311"/>
      <c r="AN43" s="311"/>
      <c r="AO43" s="275"/>
      <c r="AP43" s="275"/>
      <c r="AQ43" s="311"/>
      <c r="AR43" s="311"/>
      <c r="AS43" s="275"/>
      <c r="AT43" s="264">
        <v>0</v>
      </c>
      <c r="AU43" s="311"/>
      <c r="AV43" s="311"/>
      <c r="AW43" s="312"/>
      <c r="AX43" s="264">
        <v>0</v>
      </c>
      <c r="AY43" s="311"/>
      <c r="AZ43" s="311"/>
      <c r="BA43" s="275"/>
      <c r="BB43" s="264">
        <v>0</v>
      </c>
      <c r="BC43" s="311"/>
      <c r="BD43" s="311"/>
      <c r="BE43" s="275"/>
      <c r="BF43" s="291">
        <v>0</v>
      </c>
      <c r="BG43" s="311"/>
      <c r="BH43" s="311"/>
      <c r="BI43" s="275"/>
      <c r="BJ43" s="264">
        <v>0</v>
      </c>
      <c r="BK43" s="311"/>
      <c r="BL43" s="311"/>
      <c r="BM43" s="275"/>
      <c r="BN43" s="264">
        <v>0</v>
      </c>
      <c r="BO43" s="311"/>
      <c r="BP43" s="311"/>
      <c r="BQ43" s="275"/>
      <c r="BR43" s="264">
        <v>0</v>
      </c>
      <c r="BS43" s="311"/>
      <c r="BT43" s="311"/>
      <c r="BU43" s="311"/>
      <c r="BV43" s="280">
        <v>0</v>
      </c>
      <c r="BW43" s="311"/>
      <c r="BX43" s="311"/>
      <c r="BY43" s="275"/>
      <c r="BZ43" s="275"/>
      <c r="CA43" s="317"/>
      <c r="CB43" s="317"/>
      <c r="CC43" s="275"/>
      <c r="CD43" s="275"/>
      <c r="CE43" s="317"/>
      <c r="CF43" s="317"/>
      <c r="CG43" s="275"/>
      <c r="CH43" s="264">
        <v>0</v>
      </c>
      <c r="CI43" s="317"/>
      <c r="CJ43" s="317"/>
      <c r="CK43" s="275"/>
      <c r="CL43" s="264"/>
      <c r="CM43" s="317">
        <v>540</v>
      </c>
      <c r="CN43" s="317">
        <v>540</v>
      </c>
      <c r="CO43" s="275"/>
      <c r="CP43" s="264">
        <v>0.8958195089581952</v>
      </c>
      <c r="CQ43" s="317">
        <v>1120</v>
      </c>
      <c r="CR43" s="317">
        <v>1120</v>
      </c>
      <c r="CS43" s="275"/>
      <c r="CT43" s="264">
        <v>1.9649122807017543</v>
      </c>
      <c r="CU43" s="317">
        <v>810</v>
      </c>
      <c r="CV43" s="317"/>
      <c r="CW43" s="275"/>
      <c r="CX43" s="264"/>
      <c r="CY43" s="317">
        <v>980</v>
      </c>
      <c r="CZ43" s="317"/>
      <c r="DA43" s="275"/>
      <c r="DB43" s="264">
        <v>0</v>
      </c>
      <c r="DC43" s="317">
        <v>504</v>
      </c>
      <c r="DD43" s="317"/>
      <c r="DE43" s="275"/>
      <c r="DF43" s="264"/>
      <c r="DG43" s="317"/>
      <c r="DH43" s="317"/>
      <c r="DI43" s="275"/>
      <c r="DJ43" s="264">
        <v>0</v>
      </c>
      <c r="DK43" s="317"/>
      <c r="DL43" s="317"/>
      <c r="DM43" s="317"/>
      <c r="DN43" s="280">
        <v>0</v>
      </c>
      <c r="DO43" s="649"/>
      <c r="DP43" s="649"/>
      <c r="DQ43" s="275"/>
      <c r="DR43" s="264">
        <v>0</v>
      </c>
      <c r="DS43" s="317"/>
      <c r="DT43" s="317"/>
      <c r="DU43" s="275"/>
      <c r="DV43" s="275"/>
      <c r="DW43" s="317"/>
      <c r="DX43" s="317"/>
      <c r="DY43" s="317"/>
      <c r="DZ43" s="317"/>
      <c r="EA43" s="317"/>
      <c r="EB43" s="317"/>
      <c r="EC43" s="275"/>
      <c r="ED43" s="275"/>
      <c r="EE43" s="317"/>
      <c r="EF43" s="317"/>
      <c r="EG43" s="275"/>
      <c r="EH43" s="275"/>
      <c r="EI43" s="317"/>
      <c r="EJ43" s="317"/>
      <c r="EK43" s="317"/>
      <c r="EL43" s="317"/>
      <c r="EM43" s="317"/>
      <c r="EN43" s="317"/>
      <c r="EO43" s="317"/>
      <c r="EP43" s="314"/>
    </row>
    <row r="44" spans="1:146" s="277" customFormat="1" ht="31.5" hidden="1">
      <c r="A44" s="267"/>
      <c r="B44" s="268"/>
      <c r="C44" s="204" t="s">
        <v>67</v>
      </c>
      <c r="D44" s="310"/>
      <c r="E44" s="258" t="e">
        <v>#REF!</v>
      </c>
      <c r="F44" s="600">
        <v>5315</v>
      </c>
      <c r="G44" s="311"/>
      <c r="H44" s="311"/>
      <c r="I44" s="275"/>
      <c r="J44" s="275"/>
      <c r="K44" s="311"/>
      <c r="L44" s="311"/>
      <c r="M44" s="275"/>
      <c r="N44" s="264">
        <v>0</v>
      </c>
      <c r="O44" s="317">
        <v>15781</v>
      </c>
      <c r="P44" s="317"/>
      <c r="Q44" s="275"/>
      <c r="R44" s="271"/>
      <c r="S44" s="311"/>
      <c r="T44" s="311"/>
      <c r="U44" s="275"/>
      <c r="V44" s="275"/>
      <c r="W44" s="311"/>
      <c r="X44" s="311"/>
      <c r="Y44" s="275"/>
      <c r="Z44" s="275"/>
      <c r="AA44" s="311"/>
      <c r="AB44" s="311"/>
      <c r="AC44" s="275"/>
      <c r="AD44" s="264">
        <v>0</v>
      </c>
      <c r="AE44" s="311"/>
      <c r="AF44" s="311"/>
      <c r="AG44" s="275"/>
      <c r="AH44" s="275"/>
      <c r="AI44" s="311"/>
      <c r="AJ44" s="311"/>
      <c r="AK44" s="275"/>
      <c r="AL44" s="275"/>
      <c r="AM44" s="311"/>
      <c r="AN44" s="311"/>
      <c r="AO44" s="275"/>
      <c r="AP44" s="275"/>
      <c r="AQ44" s="311"/>
      <c r="AR44" s="311"/>
      <c r="AS44" s="275"/>
      <c r="AT44" s="264">
        <v>0</v>
      </c>
      <c r="AU44" s="311"/>
      <c r="AV44" s="311"/>
      <c r="AW44" s="312"/>
      <c r="AX44" s="264">
        <v>0</v>
      </c>
      <c r="AY44" s="311"/>
      <c r="AZ44" s="311"/>
      <c r="BA44" s="275"/>
      <c r="BB44" s="264">
        <v>0</v>
      </c>
      <c r="BC44" s="311"/>
      <c r="BD44" s="311"/>
      <c r="BE44" s="275"/>
      <c r="BF44" s="291">
        <v>0</v>
      </c>
      <c r="BG44" s="311"/>
      <c r="BH44" s="311"/>
      <c r="BI44" s="275"/>
      <c r="BJ44" s="264">
        <v>0</v>
      </c>
      <c r="BK44" s="311"/>
      <c r="BL44" s="311"/>
      <c r="BM44" s="275"/>
      <c r="BN44" s="264">
        <v>0</v>
      </c>
      <c r="BO44" s="311"/>
      <c r="BP44" s="311"/>
      <c r="BQ44" s="275"/>
      <c r="BR44" s="264">
        <v>0</v>
      </c>
      <c r="BS44" s="311"/>
      <c r="BT44" s="311"/>
      <c r="BU44" s="311"/>
      <c r="BV44" s="280">
        <v>0</v>
      </c>
      <c r="BW44" s="311"/>
      <c r="BX44" s="311"/>
      <c r="BY44" s="275"/>
      <c r="BZ44" s="275"/>
      <c r="CA44" s="317"/>
      <c r="CB44" s="317"/>
      <c r="CC44" s="275"/>
      <c r="CD44" s="275"/>
      <c r="CE44" s="317"/>
      <c r="CF44" s="317"/>
      <c r="CG44" s="275"/>
      <c r="CH44" s="264">
        <v>0</v>
      </c>
      <c r="CI44" s="317"/>
      <c r="CJ44" s="317"/>
      <c r="CK44" s="275"/>
      <c r="CL44" s="264"/>
      <c r="CM44" s="317">
        <v>2085</v>
      </c>
      <c r="CN44" s="317">
        <v>2085</v>
      </c>
      <c r="CO44" s="275"/>
      <c r="CP44" s="264">
        <v>3.458858659588587</v>
      </c>
      <c r="CQ44" s="317">
        <v>3230</v>
      </c>
      <c r="CR44" s="317">
        <v>3230</v>
      </c>
      <c r="CS44" s="275"/>
      <c r="CT44" s="264">
        <v>5.666666666666667</v>
      </c>
      <c r="CU44" s="317">
        <v>2740</v>
      </c>
      <c r="CV44" s="317"/>
      <c r="CW44" s="275"/>
      <c r="CX44" s="264"/>
      <c r="CY44" s="317">
        <v>2900</v>
      </c>
      <c r="CZ44" s="317"/>
      <c r="DA44" s="275"/>
      <c r="DB44" s="264">
        <v>0</v>
      </c>
      <c r="DC44" s="317">
        <v>2286</v>
      </c>
      <c r="DD44" s="317"/>
      <c r="DE44" s="275"/>
      <c r="DF44" s="264"/>
      <c r="DG44" s="317"/>
      <c r="DH44" s="317"/>
      <c r="DI44" s="275"/>
      <c r="DJ44" s="264">
        <v>0</v>
      </c>
      <c r="DK44" s="317"/>
      <c r="DL44" s="317"/>
      <c r="DM44" s="317"/>
      <c r="DN44" s="280">
        <v>0</v>
      </c>
      <c r="DO44" s="649"/>
      <c r="DP44" s="649"/>
      <c r="DQ44" s="275"/>
      <c r="DR44" s="264">
        <v>0</v>
      </c>
      <c r="DS44" s="317"/>
      <c r="DT44" s="317"/>
      <c r="DU44" s="275"/>
      <c r="DV44" s="275"/>
      <c r="DW44" s="317"/>
      <c r="DX44" s="317"/>
      <c r="DY44" s="317"/>
      <c r="DZ44" s="317"/>
      <c r="EA44" s="317"/>
      <c r="EB44" s="317"/>
      <c r="EC44" s="275"/>
      <c r="ED44" s="275"/>
      <c r="EE44" s="317"/>
      <c r="EF44" s="317"/>
      <c r="EG44" s="275"/>
      <c r="EH44" s="275"/>
      <c r="EI44" s="317"/>
      <c r="EJ44" s="317"/>
      <c r="EK44" s="317"/>
      <c r="EL44" s="317"/>
      <c r="EM44" s="317"/>
      <c r="EN44" s="317"/>
      <c r="EO44" s="317"/>
      <c r="EP44" s="314"/>
    </row>
    <row r="45" spans="1:146" s="277" customFormat="1" ht="31.5" hidden="1">
      <c r="A45" s="267"/>
      <c r="B45" s="268"/>
      <c r="C45" s="282" t="s">
        <v>397</v>
      </c>
      <c r="D45" s="310"/>
      <c r="E45" s="258" t="e">
        <v>#REF!</v>
      </c>
      <c r="F45" s="600">
        <v>0</v>
      </c>
      <c r="G45" s="311"/>
      <c r="H45" s="311"/>
      <c r="I45" s="275"/>
      <c r="J45" s="275"/>
      <c r="K45" s="311"/>
      <c r="L45" s="311"/>
      <c r="M45" s="275"/>
      <c r="N45" s="264">
        <v>0</v>
      </c>
      <c r="O45" s="317">
        <v>1500</v>
      </c>
      <c r="P45" s="317"/>
      <c r="Q45" s="275"/>
      <c r="R45" s="271"/>
      <c r="S45" s="311"/>
      <c r="T45" s="311"/>
      <c r="U45" s="275"/>
      <c r="V45" s="275"/>
      <c r="W45" s="311"/>
      <c r="X45" s="311"/>
      <c r="Y45" s="275"/>
      <c r="Z45" s="275"/>
      <c r="AA45" s="311"/>
      <c r="AB45" s="311"/>
      <c r="AC45" s="275"/>
      <c r="AD45" s="264">
        <v>0</v>
      </c>
      <c r="AE45" s="311"/>
      <c r="AF45" s="311"/>
      <c r="AG45" s="275"/>
      <c r="AH45" s="275"/>
      <c r="AI45" s="311"/>
      <c r="AJ45" s="311"/>
      <c r="AK45" s="275"/>
      <c r="AL45" s="275"/>
      <c r="AM45" s="311"/>
      <c r="AN45" s="311"/>
      <c r="AO45" s="275"/>
      <c r="AP45" s="275"/>
      <c r="AQ45" s="311"/>
      <c r="AR45" s="311"/>
      <c r="AS45" s="275"/>
      <c r="AT45" s="264">
        <v>0</v>
      </c>
      <c r="AU45" s="311"/>
      <c r="AV45" s="311"/>
      <c r="AW45" s="312"/>
      <c r="AX45" s="264">
        <v>0</v>
      </c>
      <c r="AY45" s="311"/>
      <c r="AZ45" s="311"/>
      <c r="BA45" s="275"/>
      <c r="BB45" s="264">
        <v>0</v>
      </c>
      <c r="BC45" s="311"/>
      <c r="BD45" s="311"/>
      <c r="BE45" s="275"/>
      <c r="BF45" s="291">
        <v>0</v>
      </c>
      <c r="BG45" s="311"/>
      <c r="BH45" s="311"/>
      <c r="BI45" s="275"/>
      <c r="BJ45" s="264">
        <v>0</v>
      </c>
      <c r="BK45" s="311"/>
      <c r="BL45" s="311"/>
      <c r="BM45" s="275"/>
      <c r="BN45" s="264">
        <v>0</v>
      </c>
      <c r="BO45" s="311"/>
      <c r="BP45" s="311"/>
      <c r="BQ45" s="275"/>
      <c r="BR45" s="264">
        <v>0</v>
      </c>
      <c r="BS45" s="311"/>
      <c r="BT45" s="311"/>
      <c r="BU45" s="311"/>
      <c r="BV45" s="280">
        <v>0</v>
      </c>
      <c r="BW45" s="311"/>
      <c r="BX45" s="311"/>
      <c r="BY45" s="275"/>
      <c r="BZ45" s="275"/>
      <c r="CA45" s="317"/>
      <c r="CB45" s="317"/>
      <c r="CC45" s="275"/>
      <c r="CD45" s="275"/>
      <c r="CE45" s="317"/>
      <c r="CF45" s="317"/>
      <c r="CG45" s="275"/>
      <c r="CH45" s="264">
        <v>0</v>
      </c>
      <c r="CI45" s="317"/>
      <c r="CJ45" s="317"/>
      <c r="CK45" s="275"/>
      <c r="CL45" s="264"/>
      <c r="CM45" s="317"/>
      <c r="CN45" s="317"/>
      <c r="CO45" s="275"/>
      <c r="CP45" s="264">
        <v>0</v>
      </c>
      <c r="CQ45" s="317"/>
      <c r="CR45" s="317"/>
      <c r="CS45" s="275"/>
      <c r="CT45" s="264">
        <v>0</v>
      </c>
      <c r="CU45" s="317"/>
      <c r="CV45" s="317"/>
      <c r="CW45" s="275"/>
      <c r="CX45" s="264"/>
      <c r="CY45" s="317"/>
      <c r="CZ45" s="317"/>
      <c r="DA45" s="275"/>
      <c r="DB45" s="264">
        <v>0</v>
      </c>
      <c r="DC45" s="317"/>
      <c r="DD45" s="317"/>
      <c r="DE45" s="275"/>
      <c r="DF45" s="264"/>
      <c r="DG45" s="317"/>
      <c r="DH45" s="317"/>
      <c r="DI45" s="275"/>
      <c r="DJ45" s="264">
        <v>0</v>
      </c>
      <c r="DK45" s="317"/>
      <c r="DL45" s="317"/>
      <c r="DM45" s="317"/>
      <c r="DN45" s="280">
        <v>0</v>
      </c>
      <c r="DO45" s="649"/>
      <c r="DP45" s="649"/>
      <c r="DQ45" s="275"/>
      <c r="DR45" s="264">
        <v>0</v>
      </c>
      <c r="DS45" s="317"/>
      <c r="DT45" s="317"/>
      <c r="DU45" s="275"/>
      <c r="DV45" s="275"/>
      <c r="DW45" s="317"/>
      <c r="DX45" s="317"/>
      <c r="DY45" s="317"/>
      <c r="DZ45" s="317"/>
      <c r="EA45" s="317"/>
      <c r="EB45" s="317"/>
      <c r="EC45" s="275"/>
      <c r="ED45" s="275"/>
      <c r="EE45" s="317"/>
      <c r="EF45" s="317"/>
      <c r="EG45" s="275"/>
      <c r="EH45" s="275"/>
      <c r="EI45" s="317"/>
      <c r="EJ45" s="317"/>
      <c r="EK45" s="317"/>
      <c r="EL45" s="317"/>
      <c r="EM45" s="317"/>
      <c r="EN45" s="317"/>
      <c r="EO45" s="317"/>
      <c r="EP45" s="314"/>
    </row>
    <row r="46" spans="1:146" s="277" customFormat="1" ht="18.75" customHeight="1" hidden="1">
      <c r="A46" s="267"/>
      <c r="B46" s="268"/>
      <c r="C46" s="204" t="s">
        <v>115</v>
      </c>
      <c r="D46" s="310"/>
      <c r="E46" s="258" t="e">
        <v>#REF!</v>
      </c>
      <c r="F46" s="600">
        <v>0</v>
      </c>
      <c r="G46" s="311"/>
      <c r="H46" s="311"/>
      <c r="I46" s="275"/>
      <c r="J46" s="275"/>
      <c r="K46" s="311"/>
      <c r="L46" s="311"/>
      <c r="M46" s="275"/>
      <c r="N46" s="264">
        <v>0</v>
      </c>
      <c r="O46" s="317">
        <v>100</v>
      </c>
      <c r="P46" s="317"/>
      <c r="Q46" s="275"/>
      <c r="R46" s="271"/>
      <c r="S46" s="311"/>
      <c r="T46" s="311"/>
      <c r="U46" s="275"/>
      <c r="V46" s="275"/>
      <c r="W46" s="311"/>
      <c r="X46" s="311"/>
      <c r="Y46" s="275"/>
      <c r="Z46" s="275"/>
      <c r="AA46" s="311"/>
      <c r="AB46" s="311"/>
      <c r="AC46" s="275"/>
      <c r="AD46" s="264">
        <v>0</v>
      </c>
      <c r="AE46" s="311"/>
      <c r="AF46" s="311"/>
      <c r="AG46" s="275"/>
      <c r="AH46" s="275"/>
      <c r="AI46" s="311"/>
      <c r="AJ46" s="311"/>
      <c r="AK46" s="275"/>
      <c r="AL46" s="275"/>
      <c r="AM46" s="311"/>
      <c r="AN46" s="311"/>
      <c r="AO46" s="275"/>
      <c r="AP46" s="275"/>
      <c r="AQ46" s="311"/>
      <c r="AR46" s="311"/>
      <c r="AS46" s="275"/>
      <c r="AT46" s="264">
        <v>0</v>
      </c>
      <c r="AU46" s="311"/>
      <c r="AV46" s="311"/>
      <c r="AW46" s="312"/>
      <c r="AX46" s="264">
        <v>0</v>
      </c>
      <c r="AY46" s="311"/>
      <c r="AZ46" s="311"/>
      <c r="BA46" s="275"/>
      <c r="BB46" s="264">
        <v>0</v>
      </c>
      <c r="BC46" s="311"/>
      <c r="BD46" s="311"/>
      <c r="BE46" s="275"/>
      <c r="BF46" s="291">
        <v>0</v>
      </c>
      <c r="BG46" s="311"/>
      <c r="BH46" s="311"/>
      <c r="BI46" s="275"/>
      <c r="BJ46" s="264">
        <v>0</v>
      </c>
      <c r="BK46" s="311"/>
      <c r="BL46" s="311"/>
      <c r="BM46" s="275"/>
      <c r="BN46" s="264">
        <v>0</v>
      </c>
      <c r="BO46" s="311"/>
      <c r="BP46" s="311"/>
      <c r="BQ46" s="275"/>
      <c r="BR46" s="264">
        <v>0</v>
      </c>
      <c r="BS46" s="311"/>
      <c r="BT46" s="311"/>
      <c r="BU46" s="311"/>
      <c r="BV46" s="280">
        <v>0</v>
      </c>
      <c r="BW46" s="311"/>
      <c r="BX46" s="311"/>
      <c r="BY46" s="275"/>
      <c r="BZ46" s="275"/>
      <c r="CA46" s="317"/>
      <c r="CB46" s="317"/>
      <c r="CC46" s="275"/>
      <c r="CD46" s="275"/>
      <c r="CE46" s="317"/>
      <c r="CF46" s="317"/>
      <c r="CG46" s="275"/>
      <c r="CH46" s="264">
        <v>0</v>
      </c>
      <c r="CI46" s="317"/>
      <c r="CJ46" s="317"/>
      <c r="CK46" s="275"/>
      <c r="CL46" s="264"/>
      <c r="CM46" s="317"/>
      <c r="CN46" s="317"/>
      <c r="CO46" s="275"/>
      <c r="CP46" s="264">
        <v>0</v>
      </c>
      <c r="CQ46" s="317"/>
      <c r="CR46" s="317"/>
      <c r="CS46" s="275"/>
      <c r="CT46" s="264">
        <v>0</v>
      </c>
      <c r="CU46" s="317"/>
      <c r="CV46" s="317"/>
      <c r="CW46" s="275"/>
      <c r="CX46" s="264"/>
      <c r="CY46" s="317"/>
      <c r="CZ46" s="317"/>
      <c r="DA46" s="275"/>
      <c r="DB46" s="264">
        <v>0</v>
      </c>
      <c r="DC46" s="317"/>
      <c r="DD46" s="317"/>
      <c r="DE46" s="275"/>
      <c r="DF46" s="264"/>
      <c r="DG46" s="317"/>
      <c r="DH46" s="317"/>
      <c r="DI46" s="275"/>
      <c r="DJ46" s="264">
        <v>0</v>
      </c>
      <c r="DK46" s="317"/>
      <c r="DL46" s="317"/>
      <c r="DM46" s="317"/>
      <c r="DN46" s="280">
        <v>0</v>
      </c>
      <c r="DO46" s="649"/>
      <c r="DP46" s="649"/>
      <c r="DQ46" s="275"/>
      <c r="DR46" s="264">
        <v>0</v>
      </c>
      <c r="DS46" s="317"/>
      <c r="DT46" s="317"/>
      <c r="DU46" s="275"/>
      <c r="DV46" s="275"/>
      <c r="DW46" s="317"/>
      <c r="DX46" s="317"/>
      <c r="DY46" s="317"/>
      <c r="DZ46" s="317"/>
      <c r="EA46" s="317"/>
      <c r="EB46" s="317"/>
      <c r="EC46" s="275"/>
      <c r="ED46" s="275"/>
      <c r="EE46" s="317"/>
      <c r="EF46" s="317"/>
      <c r="EG46" s="275"/>
      <c r="EH46" s="275"/>
      <c r="EI46" s="317"/>
      <c r="EJ46" s="317"/>
      <c r="EK46" s="317"/>
      <c r="EL46" s="317"/>
      <c r="EM46" s="317"/>
      <c r="EN46" s="317"/>
      <c r="EO46" s="317"/>
      <c r="EP46" s="314"/>
    </row>
    <row r="47" spans="1:146" s="331" customFormat="1" ht="18" customHeight="1">
      <c r="A47" s="329"/>
      <c r="B47" s="322" t="s">
        <v>79</v>
      </c>
      <c r="C47" s="5" t="s">
        <v>229</v>
      </c>
      <c r="D47" s="330">
        <v>12</v>
      </c>
      <c r="E47" s="316" t="e">
        <v>#REF!</v>
      </c>
      <c r="F47" s="600">
        <v>534</v>
      </c>
      <c r="G47" s="303">
        <v>0</v>
      </c>
      <c r="H47" s="303">
        <v>0</v>
      </c>
      <c r="I47" s="275"/>
      <c r="J47" s="275"/>
      <c r="K47" s="303">
        <v>0</v>
      </c>
      <c r="L47" s="303">
        <v>0</v>
      </c>
      <c r="M47" s="275"/>
      <c r="N47" s="264">
        <v>0</v>
      </c>
      <c r="O47" s="317">
        <v>200</v>
      </c>
      <c r="P47" s="303">
        <v>100</v>
      </c>
      <c r="Q47" s="275">
        <v>0.5</v>
      </c>
      <c r="R47" s="271"/>
      <c r="S47" s="303">
        <v>0</v>
      </c>
      <c r="T47" s="303">
        <v>0</v>
      </c>
      <c r="U47" s="275"/>
      <c r="V47" s="275"/>
      <c r="W47" s="303">
        <v>0</v>
      </c>
      <c r="X47" s="304"/>
      <c r="Y47" s="285"/>
      <c r="Z47" s="285"/>
      <c r="AA47" s="303">
        <v>0</v>
      </c>
      <c r="AB47" s="303">
        <v>0</v>
      </c>
      <c r="AC47" s="275"/>
      <c r="AD47" s="264">
        <v>0</v>
      </c>
      <c r="AE47" s="303">
        <v>0</v>
      </c>
      <c r="AF47" s="303">
        <v>0</v>
      </c>
      <c r="AG47" s="275"/>
      <c r="AH47" s="275"/>
      <c r="AI47" s="303">
        <v>0</v>
      </c>
      <c r="AJ47" s="303">
        <v>0</v>
      </c>
      <c r="AK47" s="275"/>
      <c r="AL47" s="275"/>
      <c r="AM47" s="303">
        <v>0</v>
      </c>
      <c r="AN47" s="303">
        <v>0</v>
      </c>
      <c r="AO47" s="275"/>
      <c r="AP47" s="275"/>
      <c r="AQ47" s="303">
        <v>0</v>
      </c>
      <c r="AR47" s="303">
        <v>0</v>
      </c>
      <c r="AS47" s="275"/>
      <c r="AT47" s="264">
        <v>0</v>
      </c>
      <c r="AU47" s="303">
        <v>0</v>
      </c>
      <c r="AV47" s="303">
        <v>0</v>
      </c>
      <c r="AW47" s="312"/>
      <c r="AX47" s="264">
        <v>0</v>
      </c>
      <c r="AY47" s="303">
        <v>0</v>
      </c>
      <c r="AZ47" s="303">
        <v>0</v>
      </c>
      <c r="BA47" s="275"/>
      <c r="BB47" s="264">
        <v>0</v>
      </c>
      <c r="BC47" s="303">
        <v>0</v>
      </c>
      <c r="BD47" s="303">
        <v>0</v>
      </c>
      <c r="BE47" s="275"/>
      <c r="BF47" s="291">
        <v>0</v>
      </c>
      <c r="BG47" s="303">
        <v>0</v>
      </c>
      <c r="BH47" s="303"/>
      <c r="BI47" s="275"/>
      <c r="BJ47" s="264">
        <v>0</v>
      </c>
      <c r="BK47" s="303">
        <v>0</v>
      </c>
      <c r="BL47" s="303">
        <v>0</v>
      </c>
      <c r="BM47" s="275"/>
      <c r="BN47" s="264">
        <v>0</v>
      </c>
      <c r="BO47" s="650">
        <v>0</v>
      </c>
      <c r="BP47" s="650">
        <v>0</v>
      </c>
      <c r="BQ47" s="275"/>
      <c r="BR47" s="264">
        <v>0</v>
      </c>
      <c r="BS47" s="303">
        <v>0</v>
      </c>
      <c r="BT47" s="303"/>
      <c r="BU47" s="303"/>
      <c r="BV47" s="280">
        <v>0</v>
      </c>
      <c r="BW47" s="303">
        <v>0</v>
      </c>
      <c r="BX47" s="303">
        <v>0</v>
      </c>
      <c r="BY47" s="275"/>
      <c r="BZ47" s="275"/>
      <c r="CA47" s="303">
        <v>6108.4000000000015</v>
      </c>
      <c r="CB47" s="303">
        <v>434</v>
      </c>
      <c r="CC47" s="275">
        <v>0.07104970204963655</v>
      </c>
      <c r="CD47" s="275">
        <v>18.083333333333332</v>
      </c>
      <c r="CE47" s="303">
        <v>0</v>
      </c>
      <c r="CF47" s="303">
        <v>0</v>
      </c>
      <c r="CG47" s="275"/>
      <c r="CH47" s="264">
        <v>0</v>
      </c>
      <c r="CI47" s="303">
        <v>0</v>
      </c>
      <c r="CJ47" s="284"/>
      <c r="CK47" s="285"/>
      <c r="CL47" s="285"/>
      <c r="CM47" s="303"/>
      <c r="CN47" s="303">
        <v>0</v>
      </c>
      <c r="CO47" s="275"/>
      <c r="CP47" s="275"/>
      <c r="CQ47" s="303">
        <v>0</v>
      </c>
      <c r="CR47" s="303">
        <v>0</v>
      </c>
      <c r="CS47" s="275"/>
      <c r="CT47" s="275"/>
      <c r="CU47" s="303"/>
      <c r="CV47" s="284"/>
      <c r="CW47" s="275"/>
      <c r="CX47" s="285"/>
      <c r="CY47" s="303">
        <v>0</v>
      </c>
      <c r="CZ47" s="304"/>
      <c r="DA47" s="285"/>
      <c r="DB47" s="275"/>
      <c r="DC47" s="317"/>
      <c r="DD47" s="303"/>
      <c r="DE47" s="275"/>
      <c r="DF47" s="264"/>
      <c r="DG47" s="303">
        <v>0</v>
      </c>
      <c r="DH47" s="284"/>
      <c r="DI47" s="285"/>
      <c r="DJ47" s="285"/>
      <c r="DK47" s="303">
        <v>0</v>
      </c>
      <c r="DL47" s="303">
        <v>0</v>
      </c>
      <c r="DM47" s="303"/>
      <c r="DN47" s="280">
        <v>0</v>
      </c>
      <c r="DO47" s="650">
        <v>0</v>
      </c>
      <c r="DP47" s="650"/>
      <c r="DQ47" s="275"/>
      <c r="DR47" s="264">
        <v>0</v>
      </c>
      <c r="DS47" s="303">
        <v>0</v>
      </c>
      <c r="DT47" s="303"/>
      <c r="DU47" s="275"/>
      <c r="DV47" s="275"/>
      <c r="DW47" s="303"/>
      <c r="DX47" s="303"/>
      <c r="DY47" s="303"/>
      <c r="DZ47" s="303"/>
      <c r="EA47" s="303">
        <v>0</v>
      </c>
      <c r="EB47" s="303">
        <v>0</v>
      </c>
      <c r="EC47" s="275"/>
      <c r="ED47" s="275"/>
      <c r="EE47" s="303">
        <v>0</v>
      </c>
      <c r="EF47" s="303">
        <v>0</v>
      </c>
      <c r="EG47" s="275"/>
      <c r="EH47" s="275"/>
      <c r="EI47" s="303">
        <v>0</v>
      </c>
      <c r="EJ47" s="303"/>
      <c r="EK47" s="303"/>
      <c r="EL47" s="303"/>
      <c r="EM47" s="303">
        <v>0</v>
      </c>
      <c r="EN47" s="303">
        <v>0</v>
      </c>
      <c r="EO47" s="303"/>
      <c r="EP47" s="314"/>
    </row>
    <row r="48" spans="1:146" s="333" customFormat="1" ht="31.5" hidden="1">
      <c r="A48" s="332"/>
      <c r="B48" s="268"/>
      <c r="C48" s="282" t="s">
        <v>397</v>
      </c>
      <c r="D48" s="310"/>
      <c r="E48" s="258" t="e">
        <v>#REF!</v>
      </c>
      <c r="F48" s="600">
        <v>4200</v>
      </c>
      <c r="G48" s="311"/>
      <c r="H48" s="311"/>
      <c r="I48" s="275"/>
      <c r="J48" s="275"/>
      <c r="K48" s="311"/>
      <c r="L48" s="311"/>
      <c r="M48" s="275"/>
      <c r="N48" s="264">
        <v>0</v>
      </c>
      <c r="O48" s="311"/>
      <c r="P48" s="311"/>
      <c r="Q48" s="275"/>
      <c r="R48" s="271"/>
      <c r="S48" s="311"/>
      <c r="T48" s="311"/>
      <c r="U48" s="275"/>
      <c r="V48" s="275"/>
      <c r="W48" s="311"/>
      <c r="X48" s="311"/>
      <c r="Y48" s="275"/>
      <c r="Z48" s="275"/>
      <c r="AA48" s="311"/>
      <c r="AB48" s="311"/>
      <c r="AC48" s="275"/>
      <c r="AD48" s="264">
        <v>0</v>
      </c>
      <c r="AE48" s="311"/>
      <c r="AF48" s="311"/>
      <c r="AG48" s="275"/>
      <c r="AH48" s="275"/>
      <c r="AI48" s="311"/>
      <c r="AJ48" s="311"/>
      <c r="AK48" s="275"/>
      <c r="AL48" s="275"/>
      <c r="AM48" s="311"/>
      <c r="AN48" s="311"/>
      <c r="AO48" s="275"/>
      <c r="AP48" s="275"/>
      <c r="AQ48" s="311"/>
      <c r="AR48" s="311"/>
      <c r="AS48" s="275"/>
      <c r="AT48" s="264">
        <v>0</v>
      </c>
      <c r="AU48" s="311"/>
      <c r="AV48" s="311"/>
      <c r="AW48" s="312"/>
      <c r="AX48" s="264">
        <v>0</v>
      </c>
      <c r="AY48" s="311"/>
      <c r="AZ48" s="311"/>
      <c r="BA48" s="275"/>
      <c r="BB48" s="264">
        <v>0</v>
      </c>
      <c r="BC48" s="311"/>
      <c r="BD48" s="311"/>
      <c r="BE48" s="275"/>
      <c r="BF48" s="291">
        <v>0</v>
      </c>
      <c r="BG48" s="311"/>
      <c r="BH48" s="311"/>
      <c r="BI48" s="275"/>
      <c r="BJ48" s="264">
        <v>0</v>
      </c>
      <c r="BK48" s="311"/>
      <c r="BL48" s="311"/>
      <c r="BM48" s="275"/>
      <c r="BN48" s="264">
        <v>0</v>
      </c>
      <c r="BO48" s="311"/>
      <c r="BP48" s="311"/>
      <c r="BQ48" s="275"/>
      <c r="BR48" s="264">
        <v>0</v>
      </c>
      <c r="BS48" s="311"/>
      <c r="BT48" s="311"/>
      <c r="BU48" s="311"/>
      <c r="BV48" s="280">
        <v>0</v>
      </c>
      <c r="BW48" s="311"/>
      <c r="BX48" s="311"/>
      <c r="BY48" s="275"/>
      <c r="BZ48" s="275"/>
      <c r="CA48" s="317">
        <v>2400</v>
      </c>
      <c r="CB48" s="317">
        <v>2400</v>
      </c>
      <c r="CC48" s="275"/>
      <c r="CD48" s="275"/>
      <c r="CE48" s="311">
        <v>0</v>
      </c>
      <c r="CF48" s="311">
        <v>0</v>
      </c>
      <c r="CG48" s="275"/>
      <c r="CH48" s="264">
        <v>0</v>
      </c>
      <c r="CI48" s="317">
        <v>650</v>
      </c>
      <c r="CJ48" s="317">
        <v>650</v>
      </c>
      <c r="CK48" s="275"/>
      <c r="CL48" s="275"/>
      <c r="CM48" s="317"/>
      <c r="CN48" s="317"/>
      <c r="CO48" s="275"/>
      <c r="CP48" s="275"/>
      <c r="CQ48" s="311">
        <v>0</v>
      </c>
      <c r="CR48" s="311">
        <v>0</v>
      </c>
      <c r="CS48" s="275"/>
      <c r="CT48" s="275"/>
      <c r="CU48" s="311">
        <v>0</v>
      </c>
      <c r="CV48" s="311">
        <v>0</v>
      </c>
      <c r="CW48" s="275"/>
      <c r="CX48" s="275"/>
      <c r="CY48" s="311">
        <v>0</v>
      </c>
      <c r="CZ48" s="311">
        <v>0</v>
      </c>
      <c r="DA48" s="275"/>
      <c r="DB48" s="275"/>
      <c r="DC48" s="317">
        <v>1150</v>
      </c>
      <c r="DD48" s="317">
        <v>1150</v>
      </c>
      <c r="DE48" s="275"/>
      <c r="DF48" s="264"/>
      <c r="DG48" s="317"/>
      <c r="DH48" s="317"/>
      <c r="DI48" s="275"/>
      <c r="DJ48" s="275"/>
      <c r="DK48" s="311"/>
      <c r="DL48" s="311"/>
      <c r="DM48" s="311"/>
      <c r="DN48" s="280">
        <v>0</v>
      </c>
      <c r="DO48" s="311"/>
      <c r="DP48" s="311"/>
      <c r="DQ48" s="275"/>
      <c r="DR48" s="264">
        <v>0</v>
      </c>
      <c r="DS48" s="311"/>
      <c r="DT48" s="311"/>
      <c r="DU48" s="275"/>
      <c r="DV48" s="275"/>
      <c r="DW48" s="311"/>
      <c r="DX48" s="311"/>
      <c r="DY48" s="311"/>
      <c r="DZ48" s="311"/>
      <c r="EA48" s="311"/>
      <c r="EB48" s="311"/>
      <c r="EC48" s="275"/>
      <c r="ED48" s="275"/>
      <c r="EE48" s="311"/>
      <c r="EF48" s="311"/>
      <c r="EG48" s="275"/>
      <c r="EH48" s="275"/>
      <c r="EI48" s="311"/>
      <c r="EJ48" s="311"/>
      <c r="EK48" s="311"/>
      <c r="EL48" s="311"/>
      <c r="EM48" s="311"/>
      <c r="EN48" s="311"/>
      <c r="EO48" s="311"/>
      <c r="EP48" s="314"/>
    </row>
    <row r="49" spans="1:146" s="333" customFormat="1" ht="18" customHeight="1" hidden="1">
      <c r="A49" s="332"/>
      <c r="B49" s="268"/>
      <c r="C49" s="282" t="s">
        <v>398</v>
      </c>
      <c r="D49" s="310"/>
      <c r="E49" s="258" t="e">
        <v>#REF!</v>
      </c>
      <c r="F49" s="600">
        <v>862</v>
      </c>
      <c r="G49" s="311"/>
      <c r="H49" s="311"/>
      <c r="I49" s="275"/>
      <c r="J49" s="275"/>
      <c r="K49" s="311"/>
      <c r="L49" s="311"/>
      <c r="M49" s="275"/>
      <c r="N49" s="264">
        <v>0</v>
      </c>
      <c r="O49" s="303"/>
      <c r="P49" s="303"/>
      <c r="Q49" s="275"/>
      <c r="R49" s="271"/>
      <c r="S49" s="311"/>
      <c r="T49" s="311"/>
      <c r="U49" s="275"/>
      <c r="V49" s="275"/>
      <c r="W49" s="311"/>
      <c r="X49" s="311"/>
      <c r="Y49" s="275"/>
      <c r="Z49" s="275"/>
      <c r="AA49" s="311"/>
      <c r="AB49" s="311"/>
      <c r="AC49" s="275"/>
      <c r="AD49" s="264">
        <v>0</v>
      </c>
      <c r="AE49" s="311"/>
      <c r="AF49" s="311"/>
      <c r="AG49" s="275"/>
      <c r="AH49" s="275"/>
      <c r="AI49" s="311"/>
      <c r="AJ49" s="311"/>
      <c r="AK49" s="275"/>
      <c r="AL49" s="275"/>
      <c r="AM49" s="311"/>
      <c r="AN49" s="311"/>
      <c r="AO49" s="275"/>
      <c r="AP49" s="275"/>
      <c r="AQ49" s="311"/>
      <c r="AR49" s="311"/>
      <c r="AS49" s="275"/>
      <c r="AT49" s="264">
        <v>0</v>
      </c>
      <c r="AU49" s="311"/>
      <c r="AV49" s="311"/>
      <c r="AW49" s="312"/>
      <c r="AX49" s="264">
        <v>0</v>
      </c>
      <c r="AY49" s="311"/>
      <c r="AZ49" s="311"/>
      <c r="BA49" s="275"/>
      <c r="BB49" s="264">
        <v>0</v>
      </c>
      <c r="BC49" s="311"/>
      <c r="BD49" s="311"/>
      <c r="BE49" s="275"/>
      <c r="BF49" s="291">
        <v>0</v>
      </c>
      <c r="BG49" s="311"/>
      <c r="BH49" s="311"/>
      <c r="BI49" s="275"/>
      <c r="BJ49" s="264">
        <v>0</v>
      </c>
      <c r="BK49" s="311"/>
      <c r="BL49" s="311"/>
      <c r="BM49" s="275"/>
      <c r="BN49" s="264">
        <v>0</v>
      </c>
      <c r="BO49" s="311"/>
      <c r="BP49" s="311"/>
      <c r="BQ49" s="275"/>
      <c r="BR49" s="264">
        <v>0</v>
      </c>
      <c r="BS49" s="311"/>
      <c r="BT49" s="311"/>
      <c r="BU49" s="311"/>
      <c r="BV49" s="280">
        <v>0</v>
      </c>
      <c r="BW49" s="311"/>
      <c r="BX49" s="311"/>
      <c r="BY49" s="275"/>
      <c r="BZ49" s="275"/>
      <c r="CA49" s="317">
        <v>300</v>
      </c>
      <c r="CB49" s="317">
        <v>300</v>
      </c>
      <c r="CC49" s="275"/>
      <c r="CD49" s="275"/>
      <c r="CE49" s="311">
        <v>0</v>
      </c>
      <c r="CF49" s="311">
        <v>0</v>
      </c>
      <c r="CG49" s="275"/>
      <c r="CH49" s="264">
        <v>0</v>
      </c>
      <c r="CI49" s="311">
        <v>0</v>
      </c>
      <c r="CJ49" s="311">
        <v>0</v>
      </c>
      <c r="CK49" s="275"/>
      <c r="CL49" s="275"/>
      <c r="CM49" s="311">
        <v>0</v>
      </c>
      <c r="CN49" s="311">
        <v>0</v>
      </c>
      <c r="CO49" s="275"/>
      <c r="CP49" s="275"/>
      <c r="CQ49" s="311">
        <v>0</v>
      </c>
      <c r="CR49" s="311">
        <v>0</v>
      </c>
      <c r="CS49" s="275"/>
      <c r="CT49" s="275"/>
      <c r="CU49" s="311">
        <v>157</v>
      </c>
      <c r="CV49" s="311">
        <v>157</v>
      </c>
      <c r="CW49" s="275"/>
      <c r="CX49" s="275"/>
      <c r="CY49" s="311">
        <v>165</v>
      </c>
      <c r="CZ49" s="311">
        <v>165</v>
      </c>
      <c r="DA49" s="275"/>
      <c r="DB49" s="275"/>
      <c r="DC49" s="311">
        <v>0</v>
      </c>
      <c r="DD49" s="311">
        <v>0</v>
      </c>
      <c r="DE49" s="275"/>
      <c r="DF49" s="264"/>
      <c r="DG49" s="303">
        <v>240</v>
      </c>
      <c r="DH49" s="303">
        <v>240</v>
      </c>
      <c r="DI49" s="275"/>
      <c r="DJ49" s="275"/>
      <c r="DK49" s="311"/>
      <c r="DL49" s="311"/>
      <c r="DM49" s="311"/>
      <c r="DN49" s="280">
        <v>0</v>
      </c>
      <c r="DO49" s="311"/>
      <c r="DP49" s="311"/>
      <c r="DQ49" s="275"/>
      <c r="DR49" s="264">
        <v>0</v>
      </c>
      <c r="DS49" s="311"/>
      <c r="DT49" s="311"/>
      <c r="DU49" s="275"/>
      <c r="DV49" s="275"/>
      <c r="DW49" s="311"/>
      <c r="DX49" s="311"/>
      <c r="DY49" s="311"/>
      <c r="DZ49" s="311"/>
      <c r="EA49" s="311"/>
      <c r="EB49" s="311"/>
      <c r="EC49" s="275"/>
      <c r="ED49" s="275"/>
      <c r="EE49" s="311"/>
      <c r="EF49" s="311"/>
      <c r="EG49" s="275"/>
      <c r="EH49" s="275"/>
      <c r="EI49" s="311"/>
      <c r="EJ49" s="311"/>
      <c r="EK49" s="311"/>
      <c r="EL49" s="311"/>
      <c r="EM49" s="311"/>
      <c r="EN49" s="311"/>
      <c r="EO49" s="311"/>
      <c r="EP49" s="314"/>
    </row>
    <row r="50" spans="1:146" s="333" customFormat="1" ht="19.5" customHeight="1" hidden="1">
      <c r="A50" s="332"/>
      <c r="B50" s="268"/>
      <c r="C50" s="282" t="s">
        <v>399</v>
      </c>
      <c r="D50" s="310"/>
      <c r="E50" s="258" t="e">
        <v>#REF!</v>
      </c>
      <c r="F50" s="600">
        <v>4000</v>
      </c>
      <c r="G50" s="311"/>
      <c r="H50" s="311"/>
      <c r="I50" s="275"/>
      <c r="J50" s="275"/>
      <c r="K50" s="311"/>
      <c r="L50" s="311"/>
      <c r="M50" s="275"/>
      <c r="N50" s="264">
        <v>0</v>
      </c>
      <c r="O50" s="311"/>
      <c r="P50" s="311"/>
      <c r="Q50" s="275"/>
      <c r="R50" s="271"/>
      <c r="S50" s="311"/>
      <c r="T50" s="311"/>
      <c r="U50" s="275"/>
      <c r="V50" s="275"/>
      <c r="W50" s="311"/>
      <c r="X50" s="311"/>
      <c r="Y50" s="275"/>
      <c r="Z50" s="275"/>
      <c r="AA50" s="311"/>
      <c r="AB50" s="311"/>
      <c r="AC50" s="275"/>
      <c r="AD50" s="264">
        <v>0</v>
      </c>
      <c r="AE50" s="311"/>
      <c r="AF50" s="311"/>
      <c r="AG50" s="275"/>
      <c r="AH50" s="275"/>
      <c r="AI50" s="311"/>
      <c r="AJ50" s="311"/>
      <c r="AK50" s="275"/>
      <c r="AL50" s="275"/>
      <c r="AM50" s="311"/>
      <c r="AN50" s="311"/>
      <c r="AO50" s="275"/>
      <c r="AP50" s="275"/>
      <c r="AQ50" s="311"/>
      <c r="AR50" s="311"/>
      <c r="AS50" s="275"/>
      <c r="AT50" s="264">
        <v>0</v>
      </c>
      <c r="AU50" s="311"/>
      <c r="AV50" s="311"/>
      <c r="AW50" s="312"/>
      <c r="AX50" s="264">
        <v>0</v>
      </c>
      <c r="AY50" s="311"/>
      <c r="AZ50" s="311"/>
      <c r="BA50" s="275"/>
      <c r="BB50" s="264">
        <v>0</v>
      </c>
      <c r="BC50" s="311"/>
      <c r="BD50" s="311"/>
      <c r="BE50" s="275"/>
      <c r="BF50" s="291">
        <v>0</v>
      </c>
      <c r="BG50" s="311"/>
      <c r="BH50" s="311"/>
      <c r="BI50" s="275"/>
      <c r="BJ50" s="264">
        <v>0</v>
      </c>
      <c r="BK50" s="311"/>
      <c r="BL50" s="311"/>
      <c r="BM50" s="275"/>
      <c r="BN50" s="264">
        <v>0</v>
      </c>
      <c r="BO50" s="311"/>
      <c r="BP50" s="311"/>
      <c r="BQ50" s="275"/>
      <c r="BR50" s="264">
        <v>0</v>
      </c>
      <c r="BS50" s="311"/>
      <c r="BT50" s="311"/>
      <c r="BU50" s="311"/>
      <c r="BV50" s="280">
        <v>0</v>
      </c>
      <c r="BW50" s="311"/>
      <c r="BX50" s="311"/>
      <c r="BY50" s="275"/>
      <c r="BZ50" s="275"/>
      <c r="CA50" s="317">
        <v>4000</v>
      </c>
      <c r="CB50" s="317">
        <v>4000</v>
      </c>
      <c r="CC50" s="275"/>
      <c r="CD50" s="275"/>
      <c r="CE50" s="311">
        <v>0</v>
      </c>
      <c r="CF50" s="311">
        <v>0</v>
      </c>
      <c r="CG50" s="275"/>
      <c r="CH50" s="264">
        <v>0</v>
      </c>
      <c r="CI50" s="311">
        <v>0</v>
      </c>
      <c r="CJ50" s="311">
        <v>0</v>
      </c>
      <c r="CK50" s="275"/>
      <c r="CL50" s="275"/>
      <c r="CM50" s="311">
        <v>0</v>
      </c>
      <c r="CN50" s="311">
        <v>0</v>
      </c>
      <c r="CO50" s="275"/>
      <c r="CP50" s="275"/>
      <c r="CQ50" s="311">
        <v>0</v>
      </c>
      <c r="CR50" s="311">
        <v>0</v>
      </c>
      <c r="CS50" s="275"/>
      <c r="CT50" s="275"/>
      <c r="CU50" s="311">
        <v>0</v>
      </c>
      <c r="CV50" s="311">
        <v>0</v>
      </c>
      <c r="CW50" s="275"/>
      <c r="CX50" s="275"/>
      <c r="CY50" s="311">
        <v>0</v>
      </c>
      <c r="CZ50" s="311">
        <v>0</v>
      </c>
      <c r="DA50" s="275"/>
      <c r="DB50" s="275"/>
      <c r="DC50" s="311">
        <v>0</v>
      </c>
      <c r="DD50" s="311">
        <v>0</v>
      </c>
      <c r="DE50" s="275"/>
      <c r="DF50" s="264"/>
      <c r="DG50" s="311">
        <v>0</v>
      </c>
      <c r="DH50" s="311">
        <v>0</v>
      </c>
      <c r="DI50" s="275"/>
      <c r="DJ50" s="275"/>
      <c r="DK50" s="311"/>
      <c r="DL50" s="311"/>
      <c r="DM50" s="311"/>
      <c r="DN50" s="280">
        <v>0</v>
      </c>
      <c r="DO50" s="311"/>
      <c r="DP50" s="311"/>
      <c r="DQ50" s="275"/>
      <c r="DR50" s="264">
        <v>0</v>
      </c>
      <c r="DS50" s="311"/>
      <c r="DT50" s="311"/>
      <c r="DU50" s="275"/>
      <c r="DV50" s="275"/>
      <c r="DW50" s="311"/>
      <c r="DX50" s="311"/>
      <c r="DY50" s="311"/>
      <c r="DZ50" s="311"/>
      <c r="EA50" s="311"/>
      <c r="EB50" s="311"/>
      <c r="EC50" s="275"/>
      <c r="ED50" s="275"/>
      <c r="EE50" s="311"/>
      <c r="EF50" s="311"/>
      <c r="EG50" s="275"/>
      <c r="EH50" s="275"/>
      <c r="EI50" s="311"/>
      <c r="EJ50" s="311"/>
      <c r="EK50" s="311"/>
      <c r="EL50" s="311"/>
      <c r="EM50" s="311"/>
      <c r="EN50" s="311"/>
      <c r="EO50" s="311"/>
      <c r="EP50" s="314"/>
    </row>
    <row r="51" spans="1:146" s="333" customFormat="1" ht="63" hidden="1">
      <c r="A51" s="332"/>
      <c r="B51" s="268"/>
      <c r="C51" s="204" t="s">
        <v>400</v>
      </c>
      <c r="D51" s="310"/>
      <c r="E51" s="258" t="e">
        <v>#REF!</v>
      </c>
      <c r="F51" s="600">
        <v>200</v>
      </c>
      <c r="G51" s="311"/>
      <c r="H51" s="311"/>
      <c r="I51" s="275"/>
      <c r="J51" s="275"/>
      <c r="K51" s="311"/>
      <c r="L51" s="311"/>
      <c r="M51" s="275"/>
      <c r="N51" s="264">
        <v>0</v>
      </c>
      <c r="O51" s="317">
        <v>200</v>
      </c>
      <c r="P51" s="317">
        <v>200</v>
      </c>
      <c r="Q51" s="275"/>
      <c r="R51" s="271"/>
      <c r="S51" s="311"/>
      <c r="T51" s="311"/>
      <c r="U51" s="275"/>
      <c r="V51" s="275"/>
      <c r="W51" s="311"/>
      <c r="X51" s="311"/>
      <c r="Y51" s="275"/>
      <c r="Z51" s="275"/>
      <c r="AA51" s="311"/>
      <c r="AB51" s="311"/>
      <c r="AC51" s="275"/>
      <c r="AD51" s="264">
        <v>0</v>
      </c>
      <c r="AE51" s="311"/>
      <c r="AF51" s="311"/>
      <c r="AG51" s="275"/>
      <c r="AH51" s="275"/>
      <c r="AI51" s="311"/>
      <c r="AJ51" s="311"/>
      <c r="AK51" s="275"/>
      <c r="AL51" s="275"/>
      <c r="AM51" s="311"/>
      <c r="AN51" s="311"/>
      <c r="AO51" s="275"/>
      <c r="AP51" s="275"/>
      <c r="AQ51" s="311"/>
      <c r="AR51" s="311"/>
      <c r="AS51" s="275"/>
      <c r="AT51" s="264">
        <v>0</v>
      </c>
      <c r="AU51" s="311"/>
      <c r="AV51" s="311"/>
      <c r="AW51" s="312"/>
      <c r="AX51" s="264">
        <v>0</v>
      </c>
      <c r="AY51" s="311"/>
      <c r="AZ51" s="311"/>
      <c r="BA51" s="275"/>
      <c r="BB51" s="264">
        <v>0</v>
      </c>
      <c r="BC51" s="311"/>
      <c r="BD51" s="311"/>
      <c r="BE51" s="275"/>
      <c r="BF51" s="291">
        <v>0</v>
      </c>
      <c r="BG51" s="311"/>
      <c r="BH51" s="311"/>
      <c r="BI51" s="275"/>
      <c r="BJ51" s="264">
        <v>0</v>
      </c>
      <c r="BK51" s="311"/>
      <c r="BL51" s="311"/>
      <c r="BM51" s="275"/>
      <c r="BN51" s="264">
        <v>0</v>
      </c>
      <c r="BO51" s="311"/>
      <c r="BP51" s="311"/>
      <c r="BQ51" s="275"/>
      <c r="BR51" s="264">
        <v>0</v>
      </c>
      <c r="BS51" s="311"/>
      <c r="BT51" s="311"/>
      <c r="BU51" s="311"/>
      <c r="BV51" s="280">
        <v>0</v>
      </c>
      <c r="BW51" s="311"/>
      <c r="BX51" s="311"/>
      <c r="BY51" s="275"/>
      <c r="BZ51" s="275"/>
      <c r="CA51" s="311"/>
      <c r="CB51" s="311"/>
      <c r="CC51" s="275"/>
      <c r="CD51" s="275"/>
      <c r="CE51" s="311"/>
      <c r="CF51" s="311"/>
      <c r="CG51" s="275"/>
      <c r="CH51" s="264">
        <v>0</v>
      </c>
      <c r="CI51" s="311"/>
      <c r="CJ51" s="311"/>
      <c r="CK51" s="275"/>
      <c r="CL51" s="275"/>
      <c r="CM51" s="311"/>
      <c r="CN51" s="311"/>
      <c r="CO51" s="275"/>
      <c r="CP51" s="275"/>
      <c r="CQ51" s="311"/>
      <c r="CR51" s="311"/>
      <c r="CS51" s="275"/>
      <c r="CT51" s="275"/>
      <c r="CU51" s="311"/>
      <c r="CV51" s="311"/>
      <c r="CW51" s="275"/>
      <c r="CX51" s="275"/>
      <c r="CY51" s="311"/>
      <c r="CZ51" s="311"/>
      <c r="DA51" s="275"/>
      <c r="DB51" s="275"/>
      <c r="DC51" s="311"/>
      <c r="DD51" s="311"/>
      <c r="DE51" s="275"/>
      <c r="DF51" s="264"/>
      <c r="DG51" s="311"/>
      <c r="DH51" s="311"/>
      <c r="DI51" s="275"/>
      <c r="DJ51" s="275"/>
      <c r="DK51" s="311"/>
      <c r="DL51" s="311"/>
      <c r="DM51" s="311"/>
      <c r="DN51" s="280">
        <v>0</v>
      </c>
      <c r="DO51" s="311"/>
      <c r="DP51" s="311"/>
      <c r="DQ51" s="275"/>
      <c r="DR51" s="264">
        <v>0</v>
      </c>
      <c r="DS51" s="311"/>
      <c r="DT51" s="311"/>
      <c r="DU51" s="275"/>
      <c r="DV51" s="275"/>
      <c r="DW51" s="311"/>
      <c r="DX51" s="311"/>
      <c r="DY51" s="311"/>
      <c r="DZ51" s="311"/>
      <c r="EA51" s="311"/>
      <c r="EB51" s="311"/>
      <c r="EC51" s="275"/>
      <c r="ED51" s="275"/>
      <c r="EE51" s="311"/>
      <c r="EF51" s="311"/>
      <c r="EG51" s="275"/>
      <c r="EH51" s="275"/>
      <c r="EI51" s="311"/>
      <c r="EJ51" s="311"/>
      <c r="EK51" s="311"/>
      <c r="EL51" s="311"/>
      <c r="EM51" s="311"/>
      <c r="EN51" s="311"/>
      <c r="EO51" s="311"/>
      <c r="EP51" s="314"/>
    </row>
    <row r="52" spans="1:146" s="333" customFormat="1" ht="17.25" customHeight="1" hidden="1">
      <c r="A52" s="332"/>
      <c r="B52" s="268"/>
      <c r="C52" s="204" t="s">
        <v>401</v>
      </c>
      <c r="D52" s="310"/>
      <c r="E52" s="258" t="e">
        <v>#REF!</v>
      </c>
      <c r="F52" s="600" t="e">
        <v>#REF!</v>
      </c>
      <c r="G52" s="311"/>
      <c r="H52" s="311"/>
      <c r="I52" s="275"/>
      <c r="J52" s="275"/>
      <c r="K52" s="311"/>
      <c r="L52" s="311"/>
      <c r="M52" s="275"/>
      <c r="N52" s="264">
        <v>0</v>
      </c>
      <c r="O52" s="317"/>
      <c r="P52" s="317"/>
      <c r="Q52" s="275"/>
      <c r="R52" s="271"/>
      <c r="S52" s="311"/>
      <c r="T52" s="311"/>
      <c r="U52" s="275"/>
      <c r="V52" s="275"/>
      <c r="W52" s="311"/>
      <c r="X52" s="311"/>
      <c r="Y52" s="275"/>
      <c r="Z52" s="275"/>
      <c r="AA52" s="311"/>
      <c r="AB52" s="311"/>
      <c r="AC52" s="275"/>
      <c r="AD52" s="264">
        <v>0</v>
      </c>
      <c r="AE52" s="311"/>
      <c r="AF52" s="311"/>
      <c r="AG52" s="275"/>
      <c r="AH52" s="275"/>
      <c r="AI52" s="311"/>
      <c r="AJ52" s="311"/>
      <c r="AK52" s="275"/>
      <c r="AL52" s="275"/>
      <c r="AM52" s="311"/>
      <c r="AN52" s="311"/>
      <c r="AO52" s="275"/>
      <c r="AP52" s="275"/>
      <c r="AQ52" s="311"/>
      <c r="AR52" s="311"/>
      <c r="AS52" s="275"/>
      <c r="AT52" s="264">
        <v>0</v>
      </c>
      <c r="AU52" s="311"/>
      <c r="AV52" s="311"/>
      <c r="AW52" s="312"/>
      <c r="AX52" s="264">
        <v>0</v>
      </c>
      <c r="AY52" s="311"/>
      <c r="AZ52" s="311"/>
      <c r="BA52" s="275"/>
      <c r="BB52" s="264">
        <v>0</v>
      </c>
      <c r="BC52" s="311"/>
      <c r="BD52" s="311"/>
      <c r="BE52" s="275"/>
      <c r="BF52" s="291">
        <v>0</v>
      </c>
      <c r="BG52" s="311"/>
      <c r="BH52" s="311"/>
      <c r="BI52" s="275"/>
      <c r="BJ52" s="264">
        <v>0</v>
      </c>
      <c r="BK52" s="311"/>
      <c r="BL52" s="311"/>
      <c r="BM52" s="275"/>
      <c r="BN52" s="264">
        <v>0</v>
      </c>
      <c r="BO52" s="311"/>
      <c r="BP52" s="311"/>
      <c r="BQ52" s="275"/>
      <c r="BR52" s="264">
        <v>0</v>
      </c>
      <c r="BS52" s="311"/>
      <c r="BT52" s="311"/>
      <c r="BU52" s="311"/>
      <c r="BV52" s="280">
        <v>0</v>
      </c>
      <c r="BW52" s="311"/>
      <c r="BX52" s="311"/>
      <c r="BY52" s="275"/>
      <c r="BZ52" s="275"/>
      <c r="CA52" s="303"/>
      <c r="CB52" s="303"/>
      <c r="CC52" s="275"/>
      <c r="CD52" s="275"/>
      <c r="CE52" s="311"/>
      <c r="CF52" s="311"/>
      <c r="CG52" s="275"/>
      <c r="CH52" s="264">
        <v>0</v>
      </c>
      <c r="CI52" s="303" t="e">
        <v>#REF!</v>
      </c>
      <c r="CJ52" s="303" t="e">
        <v>#REF!</v>
      </c>
      <c r="CK52" s="275"/>
      <c r="CL52" s="275"/>
      <c r="CM52" s="311"/>
      <c r="CN52" s="311"/>
      <c r="CO52" s="275"/>
      <c r="CP52" s="275"/>
      <c r="CQ52" s="311"/>
      <c r="CR52" s="311"/>
      <c r="CS52" s="275"/>
      <c r="CT52" s="275"/>
      <c r="CU52" s="311"/>
      <c r="CV52" s="311"/>
      <c r="CW52" s="275"/>
      <c r="CX52" s="275"/>
      <c r="CY52" s="311"/>
      <c r="CZ52" s="311"/>
      <c r="DA52" s="275"/>
      <c r="DB52" s="275"/>
      <c r="DC52" s="303"/>
      <c r="DD52" s="303"/>
      <c r="DE52" s="275"/>
      <c r="DF52" s="264"/>
      <c r="DG52" s="311"/>
      <c r="DH52" s="311"/>
      <c r="DI52" s="275"/>
      <c r="DJ52" s="275"/>
      <c r="DK52" s="311"/>
      <c r="DL52" s="311"/>
      <c r="DM52" s="311"/>
      <c r="DN52" s="280">
        <v>0</v>
      </c>
      <c r="DO52" s="311"/>
      <c r="DP52" s="311"/>
      <c r="DQ52" s="275"/>
      <c r="DR52" s="264">
        <v>0</v>
      </c>
      <c r="DS52" s="311"/>
      <c r="DT52" s="311"/>
      <c r="DU52" s="275"/>
      <c r="DV52" s="275"/>
      <c r="DW52" s="311"/>
      <c r="DX52" s="311"/>
      <c r="DY52" s="311"/>
      <c r="DZ52" s="311"/>
      <c r="EA52" s="311"/>
      <c r="EB52" s="311"/>
      <c r="EC52" s="275"/>
      <c r="ED52" s="275"/>
      <c r="EE52" s="311"/>
      <c r="EF52" s="311"/>
      <c r="EG52" s="275"/>
      <c r="EH52" s="275"/>
      <c r="EI52" s="311"/>
      <c r="EJ52" s="311"/>
      <c r="EK52" s="311"/>
      <c r="EL52" s="311"/>
      <c r="EM52" s="311"/>
      <c r="EN52" s="311"/>
      <c r="EO52" s="311"/>
      <c r="EP52" s="314"/>
    </row>
    <row r="53" spans="1:146" s="333" customFormat="1" ht="17.25" customHeight="1" hidden="1">
      <c r="A53" s="332"/>
      <c r="B53" s="268"/>
      <c r="C53" s="204" t="s">
        <v>402</v>
      </c>
      <c r="D53" s="310"/>
      <c r="E53" s="258" t="e">
        <v>#REF!</v>
      </c>
      <c r="F53" s="600" t="e">
        <v>#REF!</v>
      </c>
      <c r="G53" s="311"/>
      <c r="H53" s="311"/>
      <c r="I53" s="275"/>
      <c r="J53" s="275"/>
      <c r="K53" s="311"/>
      <c r="L53" s="311"/>
      <c r="M53" s="275"/>
      <c r="N53" s="264">
        <v>0</v>
      </c>
      <c r="O53" s="317"/>
      <c r="P53" s="317"/>
      <c r="Q53" s="275"/>
      <c r="R53" s="271"/>
      <c r="S53" s="311"/>
      <c r="T53" s="311"/>
      <c r="U53" s="275"/>
      <c r="V53" s="275"/>
      <c r="W53" s="311"/>
      <c r="X53" s="311"/>
      <c r="Y53" s="275"/>
      <c r="Z53" s="275"/>
      <c r="AA53" s="311"/>
      <c r="AB53" s="311"/>
      <c r="AC53" s="275"/>
      <c r="AD53" s="264">
        <v>0</v>
      </c>
      <c r="AE53" s="311"/>
      <c r="AF53" s="311"/>
      <c r="AG53" s="275"/>
      <c r="AH53" s="275"/>
      <c r="AI53" s="311"/>
      <c r="AJ53" s="311"/>
      <c r="AK53" s="275"/>
      <c r="AL53" s="275"/>
      <c r="AM53" s="311"/>
      <c r="AN53" s="311"/>
      <c r="AO53" s="275"/>
      <c r="AP53" s="275"/>
      <c r="AQ53" s="311"/>
      <c r="AR53" s="311"/>
      <c r="AS53" s="275"/>
      <c r="AT53" s="264">
        <v>0</v>
      </c>
      <c r="AU53" s="311"/>
      <c r="AV53" s="311"/>
      <c r="AW53" s="312"/>
      <c r="AX53" s="264">
        <v>0</v>
      </c>
      <c r="AY53" s="311"/>
      <c r="AZ53" s="311"/>
      <c r="BA53" s="275"/>
      <c r="BB53" s="264">
        <v>0</v>
      </c>
      <c r="BC53" s="311"/>
      <c r="BD53" s="311"/>
      <c r="BE53" s="275"/>
      <c r="BF53" s="291">
        <v>0</v>
      </c>
      <c r="BG53" s="311"/>
      <c r="BH53" s="311"/>
      <c r="BI53" s="275"/>
      <c r="BJ53" s="264">
        <v>0</v>
      </c>
      <c r="BK53" s="311"/>
      <c r="BL53" s="311"/>
      <c r="BM53" s="275"/>
      <c r="BN53" s="264">
        <v>0</v>
      </c>
      <c r="BO53" s="311"/>
      <c r="BP53" s="311"/>
      <c r="BQ53" s="275"/>
      <c r="BR53" s="264">
        <v>0</v>
      </c>
      <c r="BS53" s="311"/>
      <c r="BT53" s="311"/>
      <c r="BU53" s="311"/>
      <c r="BV53" s="280">
        <v>0</v>
      </c>
      <c r="BW53" s="311"/>
      <c r="BX53" s="311"/>
      <c r="BY53" s="275"/>
      <c r="BZ53" s="275"/>
      <c r="CA53" s="303" t="e">
        <v>#REF!</v>
      </c>
      <c r="CB53" s="303" t="e">
        <v>#REF!</v>
      </c>
      <c r="CC53" s="275"/>
      <c r="CD53" s="275"/>
      <c r="CE53" s="311"/>
      <c r="CF53" s="311"/>
      <c r="CG53" s="275"/>
      <c r="CH53" s="264">
        <v>0</v>
      </c>
      <c r="CI53" s="303"/>
      <c r="CJ53" s="303"/>
      <c r="CK53" s="275"/>
      <c r="CL53" s="275"/>
      <c r="CM53" s="311"/>
      <c r="CN53" s="311"/>
      <c r="CO53" s="275"/>
      <c r="CP53" s="275"/>
      <c r="CQ53" s="311"/>
      <c r="CR53" s="311"/>
      <c r="CS53" s="275"/>
      <c r="CT53" s="275"/>
      <c r="CU53" s="311"/>
      <c r="CV53" s="311"/>
      <c r="CW53" s="275"/>
      <c r="CX53" s="275"/>
      <c r="CY53" s="311"/>
      <c r="CZ53" s="311"/>
      <c r="DA53" s="275"/>
      <c r="DB53" s="275"/>
      <c r="DC53" s="303"/>
      <c r="DD53" s="303"/>
      <c r="DE53" s="275"/>
      <c r="DF53" s="264"/>
      <c r="DG53" s="311"/>
      <c r="DH53" s="311"/>
      <c r="DI53" s="275"/>
      <c r="DJ53" s="275"/>
      <c r="DK53" s="311"/>
      <c r="DL53" s="311"/>
      <c r="DM53" s="311"/>
      <c r="DN53" s="280">
        <v>0</v>
      </c>
      <c r="DO53" s="311"/>
      <c r="DP53" s="311"/>
      <c r="DQ53" s="275"/>
      <c r="DR53" s="264">
        <v>0</v>
      </c>
      <c r="DS53" s="311"/>
      <c r="DT53" s="311"/>
      <c r="DU53" s="275"/>
      <c r="DV53" s="275"/>
      <c r="DW53" s="311"/>
      <c r="DX53" s="311"/>
      <c r="DY53" s="311"/>
      <c r="DZ53" s="311"/>
      <c r="EA53" s="311"/>
      <c r="EB53" s="311"/>
      <c r="EC53" s="275"/>
      <c r="ED53" s="275"/>
      <c r="EE53" s="311"/>
      <c r="EF53" s="311"/>
      <c r="EG53" s="275"/>
      <c r="EH53" s="275"/>
      <c r="EI53" s="311"/>
      <c r="EJ53" s="311"/>
      <c r="EK53" s="311"/>
      <c r="EL53" s="311"/>
      <c r="EM53" s="311"/>
      <c r="EN53" s="311"/>
      <c r="EO53" s="311"/>
      <c r="EP53" s="314"/>
    </row>
    <row r="54" spans="1:146" s="333" customFormat="1" ht="17.25" customHeight="1" hidden="1">
      <c r="A54" s="332"/>
      <c r="B54" s="268"/>
      <c r="C54" s="334" t="s">
        <v>403</v>
      </c>
      <c r="D54" s="310"/>
      <c r="E54" s="258" t="e">
        <v>#REF!</v>
      </c>
      <c r="F54" s="600" t="e">
        <v>#REF!</v>
      </c>
      <c r="G54" s="311"/>
      <c r="H54" s="311"/>
      <c r="I54" s="275"/>
      <c r="J54" s="275"/>
      <c r="K54" s="311"/>
      <c r="L54" s="311"/>
      <c r="M54" s="275"/>
      <c r="N54" s="264">
        <v>0</v>
      </c>
      <c r="O54" s="317" t="e">
        <v>#REF!</v>
      </c>
      <c r="P54" s="317" t="e">
        <v>#REF!</v>
      </c>
      <c r="Q54" s="275"/>
      <c r="R54" s="271"/>
      <c r="S54" s="311"/>
      <c r="T54" s="311"/>
      <c r="U54" s="275"/>
      <c r="V54" s="275"/>
      <c r="W54" s="317" t="e">
        <v>#REF!</v>
      </c>
      <c r="X54" s="317" t="e">
        <v>#REF!</v>
      </c>
      <c r="Y54" s="275"/>
      <c r="Z54" s="275"/>
      <c r="AA54" s="311"/>
      <c r="AB54" s="311"/>
      <c r="AC54" s="275"/>
      <c r="AD54" s="264">
        <v>0</v>
      </c>
      <c r="AE54" s="311"/>
      <c r="AF54" s="311"/>
      <c r="AG54" s="275"/>
      <c r="AH54" s="275"/>
      <c r="AI54" s="311"/>
      <c r="AJ54" s="311"/>
      <c r="AK54" s="275"/>
      <c r="AL54" s="275"/>
      <c r="AM54" s="311"/>
      <c r="AN54" s="311"/>
      <c r="AO54" s="275"/>
      <c r="AP54" s="275"/>
      <c r="AQ54" s="311"/>
      <c r="AR54" s="311"/>
      <c r="AS54" s="275"/>
      <c r="AT54" s="264">
        <v>0</v>
      </c>
      <c r="AU54" s="311"/>
      <c r="AV54" s="311"/>
      <c r="AW54" s="312"/>
      <c r="AX54" s="264">
        <v>0</v>
      </c>
      <c r="AY54" s="311"/>
      <c r="AZ54" s="311"/>
      <c r="BA54" s="275"/>
      <c r="BB54" s="264">
        <v>0</v>
      </c>
      <c r="BC54" s="311"/>
      <c r="BD54" s="311"/>
      <c r="BE54" s="275"/>
      <c r="BF54" s="291">
        <v>0</v>
      </c>
      <c r="BG54" s="311"/>
      <c r="BH54" s="311"/>
      <c r="BI54" s="275"/>
      <c r="BJ54" s="264">
        <v>0</v>
      </c>
      <c r="BK54" s="311"/>
      <c r="BL54" s="311"/>
      <c r="BM54" s="275"/>
      <c r="BN54" s="264">
        <v>0</v>
      </c>
      <c r="BO54" s="311"/>
      <c r="BP54" s="311"/>
      <c r="BQ54" s="275"/>
      <c r="BR54" s="264">
        <v>0</v>
      </c>
      <c r="BS54" s="311"/>
      <c r="BT54" s="311"/>
      <c r="BU54" s="311"/>
      <c r="BV54" s="280">
        <v>0</v>
      </c>
      <c r="BW54" s="311"/>
      <c r="BX54" s="311"/>
      <c r="BY54" s="275"/>
      <c r="BZ54" s="275"/>
      <c r="CA54" s="303"/>
      <c r="CB54" s="303"/>
      <c r="CC54" s="275"/>
      <c r="CD54" s="275"/>
      <c r="CE54" s="311"/>
      <c r="CF54" s="311"/>
      <c r="CG54" s="275"/>
      <c r="CH54" s="264">
        <v>0</v>
      </c>
      <c r="CI54" s="303"/>
      <c r="CJ54" s="303"/>
      <c r="CK54" s="275"/>
      <c r="CL54" s="275"/>
      <c r="CM54" s="311"/>
      <c r="CN54" s="311"/>
      <c r="CO54" s="275"/>
      <c r="CP54" s="275"/>
      <c r="CQ54" s="311"/>
      <c r="CR54" s="311"/>
      <c r="CS54" s="275"/>
      <c r="CT54" s="275"/>
      <c r="CU54" s="311"/>
      <c r="CV54" s="311"/>
      <c r="CW54" s="275"/>
      <c r="CX54" s="275"/>
      <c r="CY54" s="311"/>
      <c r="CZ54" s="311"/>
      <c r="DA54" s="275"/>
      <c r="DB54" s="275"/>
      <c r="DC54" s="303"/>
      <c r="DD54" s="303"/>
      <c r="DE54" s="275"/>
      <c r="DF54" s="264"/>
      <c r="DG54" s="311"/>
      <c r="DH54" s="311"/>
      <c r="DI54" s="275"/>
      <c r="DJ54" s="275"/>
      <c r="DK54" s="311"/>
      <c r="DL54" s="311"/>
      <c r="DM54" s="311"/>
      <c r="DN54" s="280">
        <v>0</v>
      </c>
      <c r="DO54" s="311"/>
      <c r="DP54" s="311"/>
      <c r="DQ54" s="275"/>
      <c r="DR54" s="264">
        <v>0</v>
      </c>
      <c r="DS54" s="311"/>
      <c r="DT54" s="311"/>
      <c r="DU54" s="275"/>
      <c r="DV54" s="275"/>
      <c r="DW54" s="311"/>
      <c r="DX54" s="311"/>
      <c r="DY54" s="311"/>
      <c r="DZ54" s="311"/>
      <c r="EA54" s="311"/>
      <c r="EB54" s="311"/>
      <c r="EC54" s="275"/>
      <c r="ED54" s="275"/>
      <c r="EE54" s="311"/>
      <c r="EF54" s="311"/>
      <c r="EG54" s="275"/>
      <c r="EH54" s="275"/>
      <c r="EI54" s="311"/>
      <c r="EJ54" s="311"/>
      <c r="EK54" s="311"/>
      <c r="EL54" s="311"/>
      <c r="EM54" s="311"/>
      <c r="EN54" s="311"/>
      <c r="EO54" s="311"/>
      <c r="EP54" s="314"/>
    </row>
    <row r="55" spans="1:146" s="333" customFormat="1" ht="33" customHeight="1" hidden="1">
      <c r="A55" s="332"/>
      <c r="B55" s="268"/>
      <c r="C55" s="204" t="s">
        <v>404</v>
      </c>
      <c r="D55" s="310"/>
      <c r="E55" s="258" t="e">
        <v>#REF!</v>
      </c>
      <c r="F55" s="600" t="e">
        <v>#REF!</v>
      </c>
      <c r="G55" s="311"/>
      <c r="H55" s="311"/>
      <c r="I55" s="275"/>
      <c r="J55" s="275"/>
      <c r="K55" s="335"/>
      <c r="L55" s="335"/>
      <c r="M55" s="275"/>
      <c r="N55" s="264">
        <v>0</v>
      </c>
      <c r="O55" s="317"/>
      <c r="P55" s="317"/>
      <c r="Q55" s="275"/>
      <c r="R55" s="271"/>
      <c r="S55" s="311"/>
      <c r="T55" s="311"/>
      <c r="U55" s="275"/>
      <c r="V55" s="275"/>
      <c r="W55" s="311"/>
      <c r="X55" s="311"/>
      <c r="Y55" s="275"/>
      <c r="Z55" s="275"/>
      <c r="AA55" s="311"/>
      <c r="AB55" s="311"/>
      <c r="AC55" s="275"/>
      <c r="AD55" s="264">
        <v>0</v>
      </c>
      <c r="AE55" s="311"/>
      <c r="AF55" s="311"/>
      <c r="AG55" s="275"/>
      <c r="AH55" s="275"/>
      <c r="AI55" s="311"/>
      <c r="AJ55" s="311"/>
      <c r="AK55" s="275"/>
      <c r="AL55" s="275"/>
      <c r="AM55" s="311"/>
      <c r="AN55" s="311"/>
      <c r="AO55" s="275"/>
      <c r="AP55" s="275"/>
      <c r="AQ55" s="311"/>
      <c r="AR55" s="311"/>
      <c r="AS55" s="275"/>
      <c r="AT55" s="264">
        <v>0</v>
      </c>
      <c r="AU55" s="311"/>
      <c r="AV55" s="311"/>
      <c r="AW55" s="312"/>
      <c r="AX55" s="264">
        <v>0</v>
      </c>
      <c r="AY55" s="311"/>
      <c r="AZ55" s="311"/>
      <c r="BA55" s="275"/>
      <c r="BB55" s="264">
        <v>0</v>
      </c>
      <c r="BC55" s="311"/>
      <c r="BD55" s="311"/>
      <c r="BE55" s="275"/>
      <c r="BF55" s="291">
        <v>0</v>
      </c>
      <c r="BG55" s="311"/>
      <c r="BH55" s="311"/>
      <c r="BI55" s="275"/>
      <c r="BJ55" s="264">
        <v>0</v>
      </c>
      <c r="BK55" s="311"/>
      <c r="BL55" s="311"/>
      <c r="BM55" s="275"/>
      <c r="BN55" s="264">
        <v>0</v>
      </c>
      <c r="BO55" s="311"/>
      <c r="BP55" s="311"/>
      <c r="BQ55" s="275"/>
      <c r="BR55" s="264">
        <v>0</v>
      </c>
      <c r="BS55" s="311"/>
      <c r="BT55" s="311"/>
      <c r="BU55" s="311"/>
      <c r="BV55" s="280">
        <v>0</v>
      </c>
      <c r="BW55" s="311"/>
      <c r="BX55" s="311"/>
      <c r="BY55" s="275"/>
      <c r="BZ55" s="275"/>
      <c r="CA55" s="335">
        <v>817</v>
      </c>
      <c r="CB55" s="335" t="e">
        <v>#REF!</v>
      </c>
      <c r="CC55" s="275"/>
      <c r="CD55" s="275"/>
      <c r="CE55" s="311"/>
      <c r="CF55" s="311"/>
      <c r="CG55" s="275"/>
      <c r="CH55" s="264">
        <v>0</v>
      </c>
      <c r="CI55" s="303"/>
      <c r="CJ55" s="303"/>
      <c r="CK55" s="275"/>
      <c r="CL55" s="275"/>
      <c r="CM55" s="311"/>
      <c r="CN55" s="311"/>
      <c r="CO55" s="275"/>
      <c r="CP55" s="275"/>
      <c r="CQ55" s="311"/>
      <c r="CR55" s="311"/>
      <c r="CS55" s="275"/>
      <c r="CT55" s="275"/>
      <c r="CU55" s="311"/>
      <c r="CV55" s="311"/>
      <c r="CW55" s="275"/>
      <c r="CX55" s="275"/>
      <c r="CY55" s="311"/>
      <c r="CZ55" s="311"/>
      <c r="DA55" s="275"/>
      <c r="DB55" s="275"/>
      <c r="DC55" s="303"/>
      <c r="DD55" s="303"/>
      <c r="DE55" s="275"/>
      <c r="DF55" s="264"/>
      <c r="DG55" s="311"/>
      <c r="DH55" s="311"/>
      <c r="DI55" s="275"/>
      <c r="DJ55" s="275"/>
      <c r="DK55" s="311"/>
      <c r="DL55" s="311"/>
      <c r="DM55" s="311"/>
      <c r="DN55" s="280">
        <v>0</v>
      </c>
      <c r="DO55" s="311"/>
      <c r="DP55" s="311"/>
      <c r="DQ55" s="275"/>
      <c r="DR55" s="264">
        <v>0</v>
      </c>
      <c r="DS55" s="311"/>
      <c r="DT55" s="311"/>
      <c r="DU55" s="275"/>
      <c r="DV55" s="275"/>
      <c r="DW55" s="311"/>
      <c r="DX55" s="311"/>
      <c r="DY55" s="311"/>
      <c r="DZ55" s="311"/>
      <c r="EA55" s="311"/>
      <c r="EB55" s="311"/>
      <c r="EC55" s="275"/>
      <c r="ED55" s="275"/>
      <c r="EE55" s="311"/>
      <c r="EF55" s="311"/>
      <c r="EG55" s="275"/>
      <c r="EH55" s="275"/>
      <c r="EI55" s="311"/>
      <c r="EJ55" s="311"/>
      <c r="EK55" s="311"/>
      <c r="EL55" s="311"/>
      <c r="EM55" s="311"/>
      <c r="EN55" s="311"/>
      <c r="EO55" s="311"/>
      <c r="EP55" s="314"/>
    </row>
    <row r="56" spans="1:146" s="266" customFormat="1" ht="18.75" customHeight="1">
      <c r="A56" s="336"/>
      <c r="B56" s="256" t="s">
        <v>68</v>
      </c>
      <c r="C56" s="43" t="s">
        <v>224</v>
      </c>
      <c r="D56" s="256"/>
      <c r="E56" s="258" t="e">
        <v>#REF!</v>
      </c>
      <c r="F56" s="600">
        <v>213001.521</v>
      </c>
      <c r="G56" s="337">
        <v>148087</v>
      </c>
      <c r="H56" s="337">
        <v>13212</v>
      </c>
      <c r="I56" s="264">
        <v>0.08921782465712723</v>
      </c>
      <c r="J56" s="264">
        <v>0.6676436404062863</v>
      </c>
      <c r="K56" s="337">
        <v>27656.3</v>
      </c>
      <c r="L56" s="337">
        <v>2814.3</v>
      </c>
      <c r="M56" s="264">
        <v>0.10175981602745125</v>
      </c>
      <c r="N56" s="264">
        <v>0.8934285714285715</v>
      </c>
      <c r="O56" s="337">
        <v>70797</v>
      </c>
      <c r="P56" s="337">
        <v>5490</v>
      </c>
      <c r="Q56" s="264">
        <v>0.0775456587143523</v>
      </c>
      <c r="R56" s="260">
        <v>0.19918006022566484</v>
      </c>
      <c r="S56" s="337">
        <v>14082.7</v>
      </c>
      <c r="T56" s="293" t="s">
        <v>443</v>
      </c>
      <c r="U56" s="280" t="s">
        <v>392</v>
      </c>
      <c r="V56" s="264"/>
      <c r="W56" s="337">
        <v>9760</v>
      </c>
      <c r="X56" s="337">
        <v>647</v>
      </c>
      <c r="Y56" s="264">
        <v>0.06629098360655737</v>
      </c>
      <c r="Z56" s="264">
        <v>1.0385232744783306</v>
      </c>
      <c r="AA56" s="337">
        <v>3605</v>
      </c>
      <c r="AB56" s="337">
        <v>745.5899999999999</v>
      </c>
      <c r="AC56" s="264">
        <v>0.20682108183079054</v>
      </c>
      <c r="AD56" s="264">
        <v>0.8762369256081795</v>
      </c>
      <c r="AE56" s="337">
        <v>3245</v>
      </c>
      <c r="AF56" s="337">
        <v>371.021</v>
      </c>
      <c r="AG56" s="264">
        <v>0.11433620955315871</v>
      </c>
      <c r="AH56" s="264">
        <v>0.39839042199076563</v>
      </c>
      <c r="AI56" s="337">
        <v>1014</v>
      </c>
      <c r="AJ56" s="337">
        <v>939</v>
      </c>
      <c r="AK56" s="264">
        <v>0.9260355029585798</v>
      </c>
      <c r="AL56" s="264">
        <v>0.22752604797673856</v>
      </c>
      <c r="AM56" s="337">
        <v>1780</v>
      </c>
      <c r="AN56" s="337">
        <v>1780</v>
      </c>
      <c r="AO56" s="264">
        <v>1</v>
      </c>
      <c r="AP56" s="264">
        <v>4.278846153846154</v>
      </c>
      <c r="AQ56" s="337">
        <v>25572.6</v>
      </c>
      <c r="AR56" s="337">
        <v>4050.42</v>
      </c>
      <c r="AS56" s="264">
        <v>0.15838905703761058</v>
      </c>
      <c r="AT56" s="264">
        <v>1.86311867525299</v>
      </c>
      <c r="AU56" s="337">
        <v>9653.9</v>
      </c>
      <c r="AV56" s="337">
        <v>1300</v>
      </c>
      <c r="AW56" s="264">
        <v>0.13466060348667377</v>
      </c>
      <c r="AX56" s="264">
        <v>2.6530612244897958</v>
      </c>
      <c r="AY56" s="337">
        <v>12240</v>
      </c>
      <c r="AZ56" s="337">
        <v>344</v>
      </c>
      <c r="BA56" s="264">
        <v>0.028104575163398694</v>
      </c>
      <c r="BB56" s="264">
        <v>0.9347826086956522</v>
      </c>
      <c r="BC56" s="337">
        <v>1901</v>
      </c>
      <c r="BD56" s="293">
        <v>213</v>
      </c>
      <c r="BE56" s="280">
        <v>0.11204629142556549</v>
      </c>
      <c r="BF56" s="291">
        <v>0.9906976744186047</v>
      </c>
      <c r="BG56" s="337">
        <v>4885</v>
      </c>
      <c r="BH56" s="337">
        <v>1056</v>
      </c>
      <c r="BI56" s="264">
        <v>0.21617195496417604</v>
      </c>
      <c r="BJ56" s="264">
        <v>1.2289072500872804</v>
      </c>
      <c r="BK56" s="337">
        <v>390</v>
      </c>
      <c r="BL56" s="337">
        <v>74</v>
      </c>
      <c r="BM56" s="264">
        <v>0.18974358974358974</v>
      </c>
      <c r="BN56" s="264">
        <v>1</v>
      </c>
      <c r="BO56" s="337">
        <v>117638.3</v>
      </c>
      <c r="BP56" s="337">
        <v>5070</v>
      </c>
      <c r="BQ56" s="264">
        <v>0.04309820866163486</v>
      </c>
      <c r="BR56" s="264">
        <v>0.24738947984776033</v>
      </c>
      <c r="BS56" s="337">
        <v>1578</v>
      </c>
      <c r="BT56" s="337">
        <v>161</v>
      </c>
      <c r="BU56" s="280">
        <v>0.10202788339670468</v>
      </c>
      <c r="BV56" s="280">
        <v>1.0733333333333333</v>
      </c>
      <c r="BW56" s="337">
        <v>3473.1</v>
      </c>
      <c r="BX56" s="337">
        <v>684.3</v>
      </c>
      <c r="BY56" s="264">
        <v>0.19702859117215168</v>
      </c>
      <c r="BZ56" s="264"/>
      <c r="CA56" s="337">
        <v>54056</v>
      </c>
      <c r="CB56" s="337">
        <v>700</v>
      </c>
      <c r="CC56" s="280">
        <v>0.012949533816782596</v>
      </c>
      <c r="CD56" s="280">
        <v>1.7060687301974164</v>
      </c>
      <c r="CE56" s="337">
        <v>1500</v>
      </c>
      <c r="CF56" s="337">
        <v>16.67</v>
      </c>
      <c r="CG56" s="264">
        <v>0.011113333333333334</v>
      </c>
      <c r="CH56" s="264">
        <v>0.005806339254615117</v>
      </c>
      <c r="CI56" s="337">
        <v>4852</v>
      </c>
      <c r="CJ56" s="337">
        <v>652</v>
      </c>
      <c r="CK56" s="264">
        <v>0.13437757625721353</v>
      </c>
      <c r="CL56" s="264">
        <v>1.209647495361781</v>
      </c>
      <c r="CM56" s="337">
        <v>2173</v>
      </c>
      <c r="CN56" s="337">
        <v>239.69</v>
      </c>
      <c r="CO56" s="264">
        <v>0.11030372756557755</v>
      </c>
      <c r="CP56" s="264">
        <v>1.2438505448884276</v>
      </c>
      <c r="CQ56" s="337">
        <v>58301</v>
      </c>
      <c r="CR56" s="337">
        <v>10942.6</v>
      </c>
      <c r="CS56" s="264">
        <v>0.18769146326821154</v>
      </c>
      <c r="CT56" s="264">
        <v>1.287364705882353</v>
      </c>
      <c r="CU56" s="337">
        <v>3837.1</v>
      </c>
      <c r="CV56" s="293">
        <v>505.73</v>
      </c>
      <c r="CW56" s="280">
        <v>0.13180005733496652</v>
      </c>
      <c r="CX56" s="280">
        <v>1.2215700483091787</v>
      </c>
      <c r="CY56" s="337">
        <v>2904.3</v>
      </c>
      <c r="CZ56" s="337">
        <v>612.2</v>
      </c>
      <c r="DA56" s="264">
        <v>0.2107908962572737</v>
      </c>
      <c r="DB56" s="264">
        <v>1.3454945054945056</v>
      </c>
      <c r="DC56" s="337"/>
      <c r="DD56" s="337"/>
      <c r="DE56" s="280"/>
      <c r="DF56" s="264"/>
      <c r="DG56" s="337">
        <v>3408</v>
      </c>
      <c r="DH56" s="293">
        <v>31</v>
      </c>
      <c r="DI56" s="280">
        <v>0.009096244131455399</v>
      </c>
      <c r="DJ56" s="280">
        <v>0.04084321475625823</v>
      </c>
      <c r="DK56" s="337">
        <v>218105</v>
      </c>
      <c r="DL56" s="293">
        <v>20419</v>
      </c>
      <c r="DM56" s="280">
        <v>0.09362004539098141</v>
      </c>
      <c r="DN56" s="280">
        <v>1.2659020458772474</v>
      </c>
      <c r="DO56" s="337">
        <v>636595</v>
      </c>
      <c r="DP56" s="337">
        <v>138897</v>
      </c>
      <c r="DQ56" s="264">
        <v>0.21818738758551356</v>
      </c>
      <c r="DR56" s="264">
        <v>1.3203136882129278</v>
      </c>
      <c r="DS56" s="337" t="e">
        <v>#REF!</v>
      </c>
      <c r="DT56" s="337" t="e">
        <v>#REF!</v>
      </c>
      <c r="DU56" s="264" t="e">
        <v>#REF!</v>
      </c>
      <c r="DV56" s="264"/>
      <c r="DW56" s="337"/>
      <c r="DX56" s="337"/>
      <c r="DY56" s="293"/>
      <c r="DZ56" s="337"/>
      <c r="EA56" s="337">
        <v>16110</v>
      </c>
      <c r="EB56" s="337">
        <v>0</v>
      </c>
      <c r="EC56" s="264"/>
      <c r="ED56" s="264"/>
      <c r="EE56" s="337">
        <v>0</v>
      </c>
      <c r="EF56" s="337">
        <v>1129</v>
      </c>
      <c r="EG56" s="448" t="e">
        <v>#DIV/0!</v>
      </c>
      <c r="EH56" s="264"/>
      <c r="EI56" s="337">
        <v>0</v>
      </c>
      <c r="EJ56" s="337">
        <v>0</v>
      </c>
      <c r="EK56" s="280" t="s">
        <v>392</v>
      </c>
      <c r="EL56" s="280"/>
      <c r="EM56" s="337">
        <v>15700</v>
      </c>
      <c r="EN56" s="293">
        <v>1034</v>
      </c>
      <c r="EO56" s="280">
        <v>0.06585987261146496</v>
      </c>
      <c r="EP56" s="664">
        <v>0.517</v>
      </c>
    </row>
    <row r="57" spans="1:146" s="277" customFormat="1" ht="18.75" customHeight="1">
      <c r="A57" s="267"/>
      <c r="B57" s="268" t="s">
        <v>78</v>
      </c>
      <c r="C57" s="4" t="s">
        <v>16</v>
      </c>
      <c r="D57" s="268"/>
      <c r="E57" s="631" t="e">
        <v>#REF!</v>
      </c>
      <c r="F57" s="632">
        <v>213001.521</v>
      </c>
      <c r="G57" s="338">
        <v>148087</v>
      </c>
      <c r="H57" s="338">
        <v>13212</v>
      </c>
      <c r="I57" s="339">
        <v>0.08921782465712723</v>
      </c>
      <c r="J57" s="339">
        <v>0.6676436404062863</v>
      </c>
      <c r="K57" s="338">
        <v>27656.3</v>
      </c>
      <c r="L57" s="338">
        <v>2814.3</v>
      </c>
      <c r="M57" s="339">
        <v>0.10175981602745125</v>
      </c>
      <c r="N57" s="339">
        <v>0.8934285714285715</v>
      </c>
      <c r="O57" s="338">
        <v>70797</v>
      </c>
      <c r="P57" s="338">
        <v>5490</v>
      </c>
      <c r="Q57" s="339">
        <v>0.0775456587143523</v>
      </c>
      <c r="R57" s="633">
        <v>0.19918006022566484</v>
      </c>
      <c r="S57" s="338">
        <v>14082.7</v>
      </c>
      <c r="T57" s="293" t="s">
        <v>443</v>
      </c>
      <c r="U57" s="280" t="s">
        <v>392</v>
      </c>
      <c r="V57" s="339"/>
      <c r="W57" s="338">
        <v>9760</v>
      </c>
      <c r="X57" s="338">
        <v>647</v>
      </c>
      <c r="Y57" s="339">
        <v>0.06629098360655737</v>
      </c>
      <c r="Z57" s="339">
        <v>1.0385232744783306</v>
      </c>
      <c r="AA57" s="338">
        <v>3605</v>
      </c>
      <c r="AB57" s="338">
        <v>745.5899999999999</v>
      </c>
      <c r="AC57" s="339">
        <v>0.20682108183079054</v>
      </c>
      <c r="AD57" s="339">
        <v>0.8762369256081795</v>
      </c>
      <c r="AE57" s="338">
        <v>3245</v>
      </c>
      <c r="AF57" s="338">
        <v>371.021</v>
      </c>
      <c r="AG57" s="339">
        <v>0.11433620955315871</v>
      </c>
      <c r="AH57" s="339">
        <v>0.39839042199076563</v>
      </c>
      <c r="AI57" s="338">
        <v>1014</v>
      </c>
      <c r="AJ57" s="338">
        <v>939</v>
      </c>
      <c r="AK57" s="339">
        <v>0.9260355029585798</v>
      </c>
      <c r="AL57" s="339">
        <v>0.22752604797673856</v>
      </c>
      <c r="AM57" s="338">
        <v>1780</v>
      </c>
      <c r="AN57" s="338">
        <v>1780</v>
      </c>
      <c r="AO57" s="339">
        <v>1</v>
      </c>
      <c r="AP57" s="339">
        <v>4.278846153846154</v>
      </c>
      <c r="AQ57" s="338">
        <v>25572.6</v>
      </c>
      <c r="AR57" s="338">
        <v>4050.42</v>
      </c>
      <c r="AS57" s="339">
        <v>0.15838905703761058</v>
      </c>
      <c r="AT57" s="339">
        <v>1.86311867525299</v>
      </c>
      <c r="AU57" s="338">
        <v>9653.9</v>
      </c>
      <c r="AV57" s="338">
        <v>1300</v>
      </c>
      <c r="AW57" s="339">
        <v>0.13466060348667377</v>
      </c>
      <c r="AX57" s="339">
        <v>2.6530612244897958</v>
      </c>
      <c r="AY57" s="338">
        <v>12240</v>
      </c>
      <c r="AZ57" s="338">
        <v>344</v>
      </c>
      <c r="BA57" s="339">
        <v>0.028104575163398694</v>
      </c>
      <c r="BB57" s="339">
        <v>0.9347826086956522</v>
      </c>
      <c r="BC57" s="338">
        <v>1901</v>
      </c>
      <c r="BD57" s="340">
        <v>213</v>
      </c>
      <c r="BE57" s="328">
        <v>0.11204629142556549</v>
      </c>
      <c r="BF57" s="634">
        <v>0.9906976744186047</v>
      </c>
      <c r="BG57" s="338">
        <v>4885</v>
      </c>
      <c r="BH57" s="338">
        <v>1056</v>
      </c>
      <c r="BI57" s="339">
        <v>0.21617195496417604</v>
      </c>
      <c r="BJ57" s="339">
        <v>1.2289072500872804</v>
      </c>
      <c r="BK57" s="338">
        <v>390</v>
      </c>
      <c r="BL57" s="338">
        <v>74</v>
      </c>
      <c r="BM57" s="339">
        <v>0.18974358974358974</v>
      </c>
      <c r="BN57" s="339">
        <v>1</v>
      </c>
      <c r="BO57" s="338">
        <v>117638.3</v>
      </c>
      <c r="BP57" s="338">
        <v>5070</v>
      </c>
      <c r="BQ57" s="339">
        <v>0.04309820866163486</v>
      </c>
      <c r="BR57" s="339">
        <v>0.24738947984776033</v>
      </c>
      <c r="BS57" s="338">
        <v>1578</v>
      </c>
      <c r="BT57" s="338">
        <v>161</v>
      </c>
      <c r="BU57" s="328">
        <v>0.10202788339670468</v>
      </c>
      <c r="BV57" s="328">
        <v>1.0733333333333333</v>
      </c>
      <c r="BW57" s="338">
        <v>3473.1</v>
      </c>
      <c r="BX57" s="338">
        <v>684.3</v>
      </c>
      <c r="BY57" s="339">
        <v>0.19702859117215168</v>
      </c>
      <c r="BZ57" s="339"/>
      <c r="CA57" s="338">
        <v>54056</v>
      </c>
      <c r="CB57" s="338">
        <v>700</v>
      </c>
      <c r="CC57" s="328">
        <v>0.012949533816782596</v>
      </c>
      <c r="CD57" s="328">
        <v>1.7060687301974164</v>
      </c>
      <c r="CE57" s="338">
        <v>1500</v>
      </c>
      <c r="CF57" s="338">
        <v>16.67</v>
      </c>
      <c r="CG57" s="339">
        <v>0.011113333333333334</v>
      </c>
      <c r="CH57" s="339">
        <v>0.005806339254615117</v>
      </c>
      <c r="CI57" s="338">
        <v>4852</v>
      </c>
      <c r="CJ57" s="338">
        <v>652</v>
      </c>
      <c r="CK57" s="339">
        <v>0.13437757625721353</v>
      </c>
      <c r="CL57" s="339">
        <v>1.209647495361781</v>
      </c>
      <c r="CM57" s="338">
        <v>2173</v>
      </c>
      <c r="CN57" s="338">
        <v>239.69</v>
      </c>
      <c r="CO57" s="339">
        <v>0.11030372756557755</v>
      </c>
      <c r="CP57" s="339">
        <v>1.2438505448884276</v>
      </c>
      <c r="CQ57" s="338">
        <v>58301</v>
      </c>
      <c r="CR57" s="338">
        <v>10942.6</v>
      </c>
      <c r="CS57" s="339">
        <v>0.18769146326821154</v>
      </c>
      <c r="CT57" s="339">
        <v>1.287364705882353</v>
      </c>
      <c r="CU57" s="338">
        <v>3837.1</v>
      </c>
      <c r="CV57" s="340">
        <v>505.73</v>
      </c>
      <c r="CW57" s="328">
        <v>0.13180005733496652</v>
      </c>
      <c r="CX57" s="328">
        <v>1.2215700483091787</v>
      </c>
      <c r="CY57" s="338">
        <v>2904.3</v>
      </c>
      <c r="CZ57" s="338">
        <v>612.2</v>
      </c>
      <c r="DA57" s="339">
        <v>0.2107908962572737</v>
      </c>
      <c r="DB57" s="339">
        <v>1.3454945054945056</v>
      </c>
      <c r="DC57" s="338"/>
      <c r="DD57" s="338"/>
      <c r="DE57" s="328"/>
      <c r="DF57" s="339"/>
      <c r="DG57" s="338">
        <v>3408</v>
      </c>
      <c r="DH57" s="340">
        <v>31</v>
      </c>
      <c r="DI57" s="328">
        <v>0.009096244131455399</v>
      </c>
      <c r="DJ57" s="328">
        <v>0.04084321475625823</v>
      </c>
      <c r="DK57" s="338">
        <v>218105</v>
      </c>
      <c r="DL57" s="340">
        <v>20419</v>
      </c>
      <c r="DM57" s="328">
        <v>0.09362004539098141</v>
      </c>
      <c r="DN57" s="328">
        <v>1.2659020458772474</v>
      </c>
      <c r="DO57" s="338">
        <v>636595</v>
      </c>
      <c r="DP57" s="338">
        <v>138897</v>
      </c>
      <c r="DQ57" s="339">
        <v>0.21818738758551356</v>
      </c>
      <c r="DR57" s="339">
        <v>1.3203136882129278</v>
      </c>
      <c r="DS57" s="338" t="e">
        <v>#REF!</v>
      </c>
      <c r="DT57" s="338" t="e">
        <v>#REF!</v>
      </c>
      <c r="DU57" s="339" t="e">
        <v>#REF!</v>
      </c>
      <c r="DV57" s="339"/>
      <c r="DW57" s="338"/>
      <c r="DX57" s="338"/>
      <c r="DY57" s="340"/>
      <c r="DZ57" s="338"/>
      <c r="EA57" s="338">
        <v>16110</v>
      </c>
      <c r="EB57" s="338">
        <v>0</v>
      </c>
      <c r="EC57" s="339"/>
      <c r="ED57" s="339"/>
      <c r="EE57" s="338">
        <v>0</v>
      </c>
      <c r="EF57" s="338">
        <v>1129</v>
      </c>
      <c r="EG57" s="452" t="e">
        <v>#DIV/0!</v>
      </c>
      <c r="EH57" s="339"/>
      <c r="EI57" s="338">
        <v>0</v>
      </c>
      <c r="EJ57" s="338">
        <v>0</v>
      </c>
      <c r="EK57" s="328" t="s">
        <v>392</v>
      </c>
      <c r="EL57" s="328"/>
      <c r="EM57" s="338">
        <v>15700</v>
      </c>
      <c r="EN57" s="340">
        <v>1034</v>
      </c>
      <c r="EO57" s="328">
        <v>0.06585987261146496</v>
      </c>
      <c r="EP57" s="665">
        <v>0.517</v>
      </c>
    </row>
    <row r="58" spans="1:146" s="348" customFormat="1" ht="28.5" customHeight="1">
      <c r="A58" s="346"/>
      <c r="B58" s="268" t="s">
        <v>405</v>
      </c>
      <c r="C58" s="4" t="s">
        <v>190</v>
      </c>
      <c r="D58" s="320"/>
      <c r="E58" s="631" t="e">
        <v>#REF!</v>
      </c>
      <c r="F58" s="632">
        <v>213001.521</v>
      </c>
      <c r="G58" s="341">
        <v>148087</v>
      </c>
      <c r="H58" s="341">
        <v>13212</v>
      </c>
      <c r="I58" s="342">
        <v>0.08921782465712723</v>
      </c>
      <c r="J58" s="342">
        <v>0.6676436404062863</v>
      </c>
      <c r="K58" s="341">
        <v>27656.3</v>
      </c>
      <c r="L58" s="341">
        <v>2814.3</v>
      </c>
      <c r="M58" s="342">
        <v>0.10175981602745125</v>
      </c>
      <c r="N58" s="342">
        <v>0.8934285714285715</v>
      </c>
      <c r="O58" s="341">
        <v>70797</v>
      </c>
      <c r="P58" s="341">
        <v>5490</v>
      </c>
      <c r="Q58" s="342">
        <v>0.0775456587143523</v>
      </c>
      <c r="R58" s="635">
        <v>0.19918006022566484</v>
      </c>
      <c r="S58" s="341">
        <v>14082.7</v>
      </c>
      <c r="T58" s="343" t="s">
        <v>443</v>
      </c>
      <c r="U58" s="280" t="s">
        <v>392</v>
      </c>
      <c r="V58" s="342"/>
      <c r="W58" s="341">
        <v>9760</v>
      </c>
      <c r="X58" s="341">
        <v>647</v>
      </c>
      <c r="Y58" s="342">
        <v>0.06629098360655737</v>
      </c>
      <c r="Z58" s="342">
        <v>1.0385232744783306</v>
      </c>
      <c r="AA58" s="341">
        <v>3605</v>
      </c>
      <c r="AB58" s="341">
        <v>745.5899999999999</v>
      </c>
      <c r="AC58" s="342">
        <v>0.20682108183079054</v>
      </c>
      <c r="AD58" s="342">
        <v>0.8762369256081795</v>
      </c>
      <c r="AE58" s="341">
        <v>3245</v>
      </c>
      <c r="AF58" s="341">
        <v>371.021</v>
      </c>
      <c r="AG58" s="342">
        <v>0.11433620955315871</v>
      </c>
      <c r="AH58" s="342">
        <v>0.39839042199076563</v>
      </c>
      <c r="AI58" s="341">
        <v>1014</v>
      </c>
      <c r="AJ58" s="341">
        <v>939</v>
      </c>
      <c r="AK58" s="342">
        <v>0.9260355029585798</v>
      </c>
      <c r="AL58" s="342">
        <v>0.22752604797673856</v>
      </c>
      <c r="AM58" s="341">
        <v>1780</v>
      </c>
      <c r="AN58" s="341">
        <v>1780</v>
      </c>
      <c r="AO58" s="342">
        <v>1</v>
      </c>
      <c r="AP58" s="342">
        <v>4.278846153846154</v>
      </c>
      <c r="AQ58" s="341">
        <v>25572.6</v>
      </c>
      <c r="AR58" s="341">
        <v>4050.42</v>
      </c>
      <c r="AS58" s="342">
        <v>0.15838905703761058</v>
      </c>
      <c r="AT58" s="342">
        <v>1.86311867525299</v>
      </c>
      <c r="AU58" s="341">
        <v>9653.9</v>
      </c>
      <c r="AV58" s="341">
        <v>1300</v>
      </c>
      <c r="AW58" s="342">
        <v>0.13466060348667377</v>
      </c>
      <c r="AX58" s="342">
        <v>2.6530612244897958</v>
      </c>
      <c r="AY58" s="341">
        <v>12240</v>
      </c>
      <c r="AZ58" s="341">
        <v>344</v>
      </c>
      <c r="BA58" s="342">
        <v>0.028104575163398694</v>
      </c>
      <c r="BB58" s="342">
        <v>0.9347826086956522</v>
      </c>
      <c r="BC58" s="341">
        <v>1901</v>
      </c>
      <c r="BD58" s="343">
        <v>213</v>
      </c>
      <c r="BE58" s="344">
        <v>0.11204629142556549</v>
      </c>
      <c r="BF58" s="636">
        <v>0.9906976744186047</v>
      </c>
      <c r="BG58" s="341">
        <v>4885</v>
      </c>
      <c r="BH58" s="341">
        <v>1056</v>
      </c>
      <c r="BI58" s="342">
        <v>0.21617195496417604</v>
      </c>
      <c r="BJ58" s="342">
        <v>1.2289072500872804</v>
      </c>
      <c r="BK58" s="341">
        <v>390</v>
      </c>
      <c r="BL58" s="341">
        <v>74</v>
      </c>
      <c r="BM58" s="342">
        <v>0.18974358974358974</v>
      </c>
      <c r="BN58" s="342">
        <v>1</v>
      </c>
      <c r="BO58" s="341">
        <v>117638.3</v>
      </c>
      <c r="BP58" s="341">
        <v>5070</v>
      </c>
      <c r="BQ58" s="342">
        <v>0.04309820866163486</v>
      </c>
      <c r="BR58" s="342">
        <v>0.24738947984776033</v>
      </c>
      <c r="BS58" s="341">
        <v>1578</v>
      </c>
      <c r="BT58" s="341">
        <v>161</v>
      </c>
      <c r="BU58" s="344">
        <v>0.10202788339670468</v>
      </c>
      <c r="BV58" s="344">
        <v>1.0733333333333333</v>
      </c>
      <c r="BW58" s="341">
        <v>3473.1</v>
      </c>
      <c r="BX58" s="341">
        <v>684.3</v>
      </c>
      <c r="BY58" s="342">
        <v>0.19702859117215168</v>
      </c>
      <c r="BZ58" s="342"/>
      <c r="CA58" s="341">
        <v>54056</v>
      </c>
      <c r="CB58" s="341">
        <v>700</v>
      </c>
      <c r="CC58" s="344">
        <v>0.012949533816782596</v>
      </c>
      <c r="CD58" s="344">
        <v>1.7060687301974164</v>
      </c>
      <c r="CE58" s="341">
        <v>1500</v>
      </c>
      <c r="CF58" s="341">
        <v>16.67</v>
      </c>
      <c r="CG58" s="342">
        <v>0.011113333333333334</v>
      </c>
      <c r="CH58" s="342">
        <v>0.005806339254615117</v>
      </c>
      <c r="CI58" s="341">
        <v>4852</v>
      </c>
      <c r="CJ58" s="341">
        <v>652</v>
      </c>
      <c r="CK58" s="342">
        <v>0.13437757625721353</v>
      </c>
      <c r="CL58" s="342">
        <v>1.209647495361781</v>
      </c>
      <c r="CM58" s="341">
        <v>2173</v>
      </c>
      <c r="CN58" s="341">
        <v>239.69</v>
      </c>
      <c r="CO58" s="342">
        <v>0.11030372756557755</v>
      </c>
      <c r="CP58" s="342">
        <v>1.2438505448884276</v>
      </c>
      <c r="CQ58" s="341">
        <v>58301</v>
      </c>
      <c r="CR58" s="341">
        <v>10942.6</v>
      </c>
      <c r="CS58" s="342">
        <v>0.18769146326821154</v>
      </c>
      <c r="CT58" s="342">
        <v>1.287364705882353</v>
      </c>
      <c r="CU58" s="341">
        <v>3837.1</v>
      </c>
      <c r="CV58" s="343">
        <v>505.73</v>
      </c>
      <c r="CW58" s="344">
        <v>0.13180005733496652</v>
      </c>
      <c r="CX58" s="344">
        <v>1.2215700483091787</v>
      </c>
      <c r="CY58" s="341">
        <v>2904.3</v>
      </c>
      <c r="CZ58" s="341">
        <v>612.2</v>
      </c>
      <c r="DA58" s="342">
        <v>0.2107908962572737</v>
      </c>
      <c r="DB58" s="342">
        <v>1.3454945054945056</v>
      </c>
      <c r="DC58" s="341"/>
      <c r="DD58" s="341"/>
      <c r="DE58" s="344"/>
      <c r="DF58" s="342"/>
      <c r="DG58" s="341">
        <v>3408</v>
      </c>
      <c r="DH58" s="343">
        <v>31</v>
      </c>
      <c r="DI58" s="344">
        <v>0.009096244131455399</v>
      </c>
      <c r="DJ58" s="344">
        <v>0.04084321475625823</v>
      </c>
      <c r="DK58" s="341">
        <v>218105</v>
      </c>
      <c r="DL58" s="343">
        <v>20419</v>
      </c>
      <c r="DM58" s="344">
        <v>0.09362004539098141</v>
      </c>
      <c r="DN58" s="344">
        <v>1.2659020458772474</v>
      </c>
      <c r="DO58" s="341">
        <v>636595</v>
      </c>
      <c r="DP58" s="341">
        <v>138897</v>
      </c>
      <c r="DQ58" s="342">
        <v>0.21818738758551356</v>
      </c>
      <c r="DR58" s="342">
        <v>1.3203136882129278</v>
      </c>
      <c r="DS58" s="341" t="e">
        <v>#REF!</v>
      </c>
      <c r="DT58" s="341" t="e">
        <v>#REF!</v>
      </c>
      <c r="DU58" s="342" t="e">
        <v>#REF!</v>
      </c>
      <c r="DV58" s="342"/>
      <c r="DW58" s="341"/>
      <c r="DX58" s="341"/>
      <c r="DY58" s="343"/>
      <c r="DZ58" s="341"/>
      <c r="EA58" s="341">
        <v>16110</v>
      </c>
      <c r="EB58" s="341">
        <v>0</v>
      </c>
      <c r="EC58" s="342"/>
      <c r="ED58" s="342"/>
      <c r="EE58" s="341">
        <v>0</v>
      </c>
      <c r="EF58" s="341">
        <v>1129</v>
      </c>
      <c r="EG58" s="453" t="e">
        <v>#DIV/0!</v>
      </c>
      <c r="EH58" s="342"/>
      <c r="EI58" s="341">
        <v>0</v>
      </c>
      <c r="EJ58" s="341">
        <v>0</v>
      </c>
      <c r="EK58" s="344" t="s">
        <v>392</v>
      </c>
      <c r="EL58" s="344"/>
      <c r="EM58" s="341">
        <v>15700</v>
      </c>
      <c r="EN58" s="343">
        <v>1034</v>
      </c>
      <c r="EO58" s="344">
        <v>0.06585987261146496</v>
      </c>
      <c r="EP58" s="666">
        <v>0.517</v>
      </c>
    </row>
    <row r="59" spans="1:146" s="277" customFormat="1" ht="33.75" customHeight="1">
      <c r="A59" s="267"/>
      <c r="B59" s="375">
        <v>1</v>
      </c>
      <c r="C59" s="16" t="s">
        <v>20</v>
      </c>
      <c r="D59" s="256"/>
      <c r="E59" s="258" t="e">
        <v>#REF!</v>
      </c>
      <c r="F59" s="600">
        <v>163401.27</v>
      </c>
      <c r="G59" s="337">
        <v>16022</v>
      </c>
      <c r="H59" s="337">
        <v>1044</v>
      </c>
      <c r="I59" s="280">
        <v>0.06516040444388965</v>
      </c>
      <c r="J59" s="264">
        <v>2.5714285714285716</v>
      </c>
      <c r="K59" s="337">
        <v>12279.3</v>
      </c>
      <c r="L59" s="337">
        <v>976.0999999999999</v>
      </c>
      <c r="M59" s="264">
        <v>0.0794915019585807</v>
      </c>
      <c r="N59" s="264">
        <v>14.354411764705882</v>
      </c>
      <c r="O59" s="337">
        <v>3140</v>
      </c>
      <c r="P59" s="337">
        <v>860</v>
      </c>
      <c r="Q59" s="264">
        <v>0.27388535031847133</v>
      </c>
      <c r="R59" s="260">
        <v>0.11046885035324341</v>
      </c>
      <c r="S59" s="337">
        <v>3650</v>
      </c>
      <c r="T59" s="293" t="s">
        <v>443</v>
      </c>
      <c r="U59" s="280" t="s">
        <v>392</v>
      </c>
      <c r="V59" s="264"/>
      <c r="W59" s="337">
        <v>500</v>
      </c>
      <c r="X59" s="648" t="s">
        <v>443</v>
      </c>
      <c r="Y59" s="668" t="s">
        <v>392</v>
      </c>
      <c r="Z59" s="264"/>
      <c r="AA59" s="337">
        <v>870</v>
      </c>
      <c r="AB59" s="337">
        <v>299.06</v>
      </c>
      <c r="AC59" s="264">
        <v>0.3437471264367816</v>
      </c>
      <c r="AD59" s="264">
        <v>1.1100965107646623</v>
      </c>
      <c r="AE59" s="337">
        <v>915</v>
      </c>
      <c r="AF59" s="293" t="s">
        <v>443</v>
      </c>
      <c r="AG59" s="280" t="s">
        <v>392</v>
      </c>
      <c r="AH59" s="280"/>
      <c r="AI59" s="337"/>
      <c r="AJ59" s="337"/>
      <c r="AK59" s="264"/>
      <c r="AL59" s="264"/>
      <c r="AM59" s="337"/>
      <c r="AN59" s="337"/>
      <c r="AO59" s="264"/>
      <c r="AP59" s="264"/>
      <c r="AQ59" s="337">
        <v>5970</v>
      </c>
      <c r="AR59" s="337">
        <v>1943.44</v>
      </c>
      <c r="AS59" s="264">
        <v>0.32553433835845896</v>
      </c>
      <c r="AT59" s="264">
        <v>8.637511111111111</v>
      </c>
      <c r="AU59" s="337"/>
      <c r="AV59" s="337"/>
      <c r="AW59" s="264"/>
      <c r="AX59" s="264"/>
      <c r="AY59" s="337">
        <v>300</v>
      </c>
      <c r="AZ59" s="293" t="s">
        <v>443</v>
      </c>
      <c r="BA59" s="280" t="s">
        <v>392</v>
      </c>
      <c r="BB59" s="264"/>
      <c r="BC59" s="337">
        <v>400</v>
      </c>
      <c r="BD59" s="293" t="s">
        <v>443</v>
      </c>
      <c r="BE59" s="280" t="s">
        <v>392</v>
      </c>
      <c r="BF59" s="264"/>
      <c r="BG59" s="337">
        <v>2707</v>
      </c>
      <c r="BH59" s="337">
        <v>564</v>
      </c>
      <c r="BI59" s="264">
        <v>0.208348725526413</v>
      </c>
      <c r="BJ59" s="264">
        <v>1.4889123548046461</v>
      </c>
      <c r="BK59" s="337"/>
      <c r="BL59" s="337"/>
      <c r="BM59" s="264"/>
      <c r="BN59" s="264"/>
      <c r="BO59" s="337">
        <v>96320</v>
      </c>
      <c r="BP59" s="337">
        <v>3263</v>
      </c>
      <c r="BQ59" s="264">
        <v>0.03387666112956811</v>
      </c>
      <c r="BR59" s="264">
        <v>0.17876513449843862</v>
      </c>
      <c r="BS59" s="337"/>
      <c r="BT59" s="337"/>
      <c r="BU59" s="337"/>
      <c r="BV59" s="337"/>
      <c r="BW59" s="337"/>
      <c r="BX59" s="337"/>
      <c r="BY59" s="264"/>
      <c r="BZ59" s="264"/>
      <c r="CA59" s="279">
        <v>11534</v>
      </c>
      <c r="CB59" s="279">
        <v>700</v>
      </c>
      <c r="CC59" s="280">
        <v>0.06069013351829374</v>
      </c>
      <c r="CD59" s="280">
        <v>1.7060687301974164</v>
      </c>
      <c r="CE59" s="279">
        <v>1500</v>
      </c>
      <c r="CF59" s="337">
        <v>16.67</v>
      </c>
      <c r="CG59" s="264">
        <v>0.011113333333333334</v>
      </c>
      <c r="CH59" s="264">
        <v>0.005806339254615117</v>
      </c>
      <c r="CI59" s="279">
        <v>390</v>
      </c>
      <c r="CJ59" s="293" t="s">
        <v>443</v>
      </c>
      <c r="CK59" s="293" t="s">
        <v>392</v>
      </c>
      <c r="CL59" s="264"/>
      <c r="CM59" s="279">
        <v>250</v>
      </c>
      <c r="CN59" s="293" t="s">
        <v>443</v>
      </c>
      <c r="CO59" s="293" t="s">
        <v>392</v>
      </c>
      <c r="CP59" s="264"/>
      <c r="CQ59" s="279">
        <v>1465</v>
      </c>
      <c r="CR59" s="293" t="s">
        <v>443</v>
      </c>
      <c r="CS59" s="293" t="s">
        <v>392</v>
      </c>
      <c r="CT59" s="280"/>
      <c r="CU59" s="279">
        <v>860</v>
      </c>
      <c r="CV59" s="279">
        <v>181</v>
      </c>
      <c r="CW59" s="264">
        <v>0.21046511627906977</v>
      </c>
      <c r="CX59" s="280"/>
      <c r="CY59" s="279">
        <v>761</v>
      </c>
      <c r="CZ59" s="293" t="s">
        <v>443</v>
      </c>
      <c r="DA59" s="293" t="s">
        <v>392</v>
      </c>
      <c r="DB59" s="280"/>
      <c r="DC59" s="337"/>
      <c r="DD59" s="337"/>
      <c r="DE59" s="264"/>
      <c r="DF59" s="264"/>
      <c r="DG59" s="337">
        <v>1400</v>
      </c>
      <c r="DH59" s="293" t="s">
        <v>443</v>
      </c>
      <c r="DI59" s="293" t="s">
        <v>392</v>
      </c>
      <c r="DJ59" s="280"/>
      <c r="DK59" s="337">
        <v>210215</v>
      </c>
      <c r="DL59" s="337">
        <v>19440</v>
      </c>
      <c r="DM59" s="280">
        <v>0.09247674999405371</v>
      </c>
      <c r="DN59" s="280">
        <v>1.2052076875387476</v>
      </c>
      <c r="DO59" s="337">
        <v>614095</v>
      </c>
      <c r="DP59" s="337">
        <v>134114</v>
      </c>
      <c r="DQ59" s="264">
        <v>0.21839291966226723</v>
      </c>
      <c r="DR59" s="264">
        <v>1.34114</v>
      </c>
      <c r="DS59" s="337"/>
      <c r="DT59" s="337"/>
      <c r="DU59" s="264"/>
      <c r="DV59" s="264"/>
      <c r="DW59" s="337"/>
      <c r="DX59" s="337"/>
      <c r="DY59" s="337"/>
      <c r="DZ59" s="337"/>
      <c r="EA59" s="337">
        <v>0</v>
      </c>
      <c r="EB59" s="337">
        <v>0</v>
      </c>
      <c r="EC59" s="264"/>
      <c r="ED59" s="264"/>
      <c r="EE59" s="337"/>
      <c r="EF59" s="337"/>
      <c r="EG59" s="264"/>
      <c r="EH59" s="264"/>
      <c r="EI59" s="337"/>
      <c r="EJ59" s="337"/>
      <c r="EK59" s="337"/>
      <c r="EL59" s="337"/>
      <c r="EM59" s="337"/>
      <c r="EN59" s="337"/>
      <c r="EO59" s="337"/>
      <c r="EP59" s="294"/>
    </row>
    <row r="60" spans="1:146" s="348" customFormat="1" ht="20.25" customHeight="1">
      <c r="A60" s="346"/>
      <c r="B60" s="281"/>
      <c r="C60" s="13" t="s">
        <v>439</v>
      </c>
      <c r="D60" s="281"/>
      <c r="E60" s="316" t="e">
        <v>#REF!</v>
      </c>
      <c r="F60" s="600">
        <v>157133.66999999998</v>
      </c>
      <c r="G60" s="317"/>
      <c r="H60" s="317"/>
      <c r="I60" s="275"/>
      <c r="J60" s="275">
        <v>0</v>
      </c>
      <c r="K60" s="317"/>
      <c r="L60" s="317"/>
      <c r="M60" s="275"/>
      <c r="N60" s="275">
        <v>0</v>
      </c>
      <c r="O60" s="317">
        <v>1500</v>
      </c>
      <c r="P60" s="303">
        <v>300</v>
      </c>
      <c r="Q60" s="342">
        <v>0.2</v>
      </c>
      <c r="R60" s="271">
        <v>0.0398936170212766</v>
      </c>
      <c r="S60" s="317"/>
      <c r="T60" s="304" t="s">
        <v>443</v>
      </c>
      <c r="U60" s="280" t="s">
        <v>392</v>
      </c>
      <c r="V60" s="275"/>
      <c r="W60" s="317"/>
      <c r="X60" s="317"/>
      <c r="Y60" s="275"/>
      <c r="Z60" s="275"/>
      <c r="AA60" s="317"/>
      <c r="AB60" s="317"/>
      <c r="AC60" s="275"/>
      <c r="AD60" s="275"/>
      <c r="AE60" s="317"/>
      <c r="AF60" s="317"/>
      <c r="AG60" s="275"/>
      <c r="AH60" s="275"/>
      <c r="AI60" s="317"/>
      <c r="AJ60" s="317"/>
      <c r="AK60" s="275"/>
      <c r="AL60" s="275"/>
      <c r="AM60" s="317"/>
      <c r="AN60" s="317"/>
      <c r="AO60" s="275"/>
      <c r="AP60" s="275"/>
      <c r="AQ60" s="317"/>
      <c r="AR60" s="304"/>
      <c r="AS60" s="285"/>
      <c r="AT60" s="285"/>
      <c r="AU60" s="317"/>
      <c r="AV60" s="317"/>
      <c r="AW60" s="275"/>
      <c r="AX60" s="275"/>
      <c r="AY60" s="317"/>
      <c r="AZ60" s="317"/>
      <c r="BA60" s="275"/>
      <c r="BB60" s="275"/>
      <c r="BC60" s="317"/>
      <c r="BD60" s="317"/>
      <c r="BE60" s="275"/>
      <c r="BF60" s="275"/>
      <c r="BG60" s="317"/>
      <c r="BH60" s="649"/>
      <c r="BI60" s="275"/>
      <c r="BJ60" s="275"/>
      <c r="BK60" s="317"/>
      <c r="BL60" s="317"/>
      <c r="BM60" s="275"/>
      <c r="BN60" s="275"/>
      <c r="BO60" s="317">
        <v>96320</v>
      </c>
      <c r="BP60" s="317">
        <v>3263</v>
      </c>
      <c r="BQ60" s="275">
        <v>0.03387666112956811</v>
      </c>
      <c r="BR60" s="275">
        <v>0.17876513449843862</v>
      </c>
      <c r="BS60" s="317"/>
      <c r="BT60" s="317"/>
      <c r="BU60" s="317"/>
      <c r="BV60" s="317"/>
      <c r="BW60" s="317"/>
      <c r="BX60" s="317"/>
      <c r="BY60" s="275"/>
      <c r="BZ60" s="275"/>
      <c r="CA60" s="317">
        <v>8500</v>
      </c>
      <c r="CB60" s="284" t="s">
        <v>443</v>
      </c>
      <c r="CC60" s="285" t="s">
        <v>392</v>
      </c>
      <c r="CD60" s="344"/>
      <c r="CE60" s="317">
        <v>1500</v>
      </c>
      <c r="CF60" s="317">
        <v>16.67</v>
      </c>
      <c r="CG60" s="275">
        <v>0.011113333333333334</v>
      </c>
      <c r="CH60" s="275">
        <v>0.005806339254615117</v>
      </c>
      <c r="CI60" s="317"/>
      <c r="CJ60" s="317"/>
      <c r="CK60" s="275"/>
      <c r="CL60" s="275"/>
      <c r="CM60" s="317"/>
      <c r="CN60" s="317"/>
      <c r="CO60" s="275"/>
      <c r="CP60" s="275"/>
      <c r="CQ60" s="317"/>
      <c r="CR60" s="317"/>
      <c r="CS60" s="275"/>
      <c r="CT60" s="285"/>
      <c r="CU60" s="317"/>
      <c r="CV60" s="317"/>
      <c r="CW60" s="275"/>
      <c r="CX60" s="275"/>
      <c r="CY60" s="317"/>
      <c r="CZ60" s="304"/>
      <c r="DA60" s="285"/>
      <c r="DB60" s="285"/>
      <c r="DC60" s="317"/>
      <c r="DD60" s="317"/>
      <c r="DE60" s="275"/>
      <c r="DF60" s="275"/>
      <c r="DG60" s="317">
        <v>500</v>
      </c>
      <c r="DH60" s="304" t="s">
        <v>443</v>
      </c>
      <c r="DI60" s="304" t="s">
        <v>392</v>
      </c>
      <c r="DJ60" s="275"/>
      <c r="DK60" s="317">
        <v>210215</v>
      </c>
      <c r="DL60" s="304">
        <v>19440</v>
      </c>
      <c r="DM60" s="285">
        <v>0.09247674999405371</v>
      </c>
      <c r="DN60" s="285">
        <v>1.2052076875387476</v>
      </c>
      <c r="DO60" s="317">
        <v>614095</v>
      </c>
      <c r="DP60" s="317">
        <v>134114</v>
      </c>
      <c r="DQ60" s="275">
        <v>0.21839291966226723</v>
      </c>
      <c r="DR60" s="275">
        <v>1.34114</v>
      </c>
      <c r="DS60" s="317"/>
      <c r="DT60" s="317"/>
      <c r="DU60" s="275"/>
      <c r="DV60" s="275"/>
      <c r="DW60" s="317"/>
      <c r="DX60" s="317"/>
      <c r="DY60" s="317"/>
      <c r="DZ60" s="317"/>
      <c r="EA60" s="317"/>
      <c r="EB60" s="317"/>
      <c r="EC60" s="275"/>
      <c r="ED60" s="275"/>
      <c r="EE60" s="317"/>
      <c r="EF60" s="317"/>
      <c r="EG60" s="275"/>
      <c r="EH60" s="275"/>
      <c r="EI60" s="317"/>
      <c r="EJ60" s="317"/>
      <c r="EK60" s="317"/>
      <c r="EL60" s="317"/>
      <c r="EM60" s="317"/>
      <c r="EN60" s="317"/>
      <c r="EO60" s="317"/>
      <c r="EP60" s="345"/>
    </row>
    <row r="61" spans="1:146" s="348" customFormat="1" ht="20.25" customHeight="1">
      <c r="A61" s="346"/>
      <c r="B61" s="281"/>
      <c r="C61" s="13" t="s">
        <v>440</v>
      </c>
      <c r="D61" s="281"/>
      <c r="E61" s="316" t="e">
        <v>#REF!</v>
      </c>
      <c r="F61" s="600">
        <v>5948.74</v>
      </c>
      <c r="G61" s="317">
        <v>14312</v>
      </c>
      <c r="H61" s="304">
        <v>1044</v>
      </c>
      <c r="I61" s="285">
        <v>0.07294577976523198</v>
      </c>
      <c r="J61" s="275">
        <v>2.798927613941019</v>
      </c>
      <c r="K61" s="317">
        <v>11114.3</v>
      </c>
      <c r="L61" s="317">
        <v>921.8</v>
      </c>
      <c r="M61" s="275">
        <v>0.08293819673753633</v>
      </c>
      <c r="N61" s="275">
        <v>13.555882352941175</v>
      </c>
      <c r="O61" s="317">
        <v>1640</v>
      </c>
      <c r="P61" s="303">
        <v>560</v>
      </c>
      <c r="Q61" s="342">
        <v>0.34146341463414637</v>
      </c>
      <c r="R61" s="271">
        <v>2.24</v>
      </c>
      <c r="S61" s="317">
        <v>2950</v>
      </c>
      <c r="T61" s="304" t="s">
        <v>443</v>
      </c>
      <c r="U61" s="280" t="s">
        <v>392</v>
      </c>
      <c r="V61" s="275"/>
      <c r="W61" s="317">
        <v>500</v>
      </c>
      <c r="X61" s="304" t="s">
        <v>443</v>
      </c>
      <c r="Y61" s="285" t="s">
        <v>392</v>
      </c>
      <c r="Z61" s="275"/>
      <c r="AA61" s="317">
        <v>420</v>
      </c>
      <c r="AB61" s="317">
        <v>213.5</v>
      </c>
      <c r="AC61" s="275">
        <v>0.5083333333333333</v>
      </c>
      <c r="AD61" s="275">
        <v>1</v>
      </c>
      <c r="AE61" s="317">
        <v>65</v>
      </c>
      <c r="AF61" s="304" t="s">
        <v>443</v>
      </c>
      <c r="AG61" s="285" t="s">
        <v>392</v>
      </c>
      <c r="AH61" s="285"/>
      <c r="AI61" s="317"/>
      <c r="AJ61" s="317"/>
      <c r="AK61" s="275"/>
      <c r="AL61" s="275"/>
      <c r="AM61" s="317"/>
      <c r="AN61" s="317"/>
      <c r="AO61" s="275"/>
      <c r="AP61" s="275"/>
      <c r="AQ61" s="317">
        <v>4970</v>
      </c>
      <c r="AR61" s="304">
        <v>1943.44</v>
      </c>
      <c r="AS61" s="285">
        <v>0.3910342052313883</v>
      </c>
      <c r="AT61" s="275">
        <v>8.637511111111111</v>
      </c>
      <c r="AU61" s="317"/>
      <c r="AV61" s="317"/>
      <c r="AW61" s="275"/>
      <c r="AX61" s="275"/>
      <c r="AY61" s="317">
        <v>300</v>
      </c>
      <c r="AZ61" s="304" t="s">
        <v>443</v>
      </c>
      <c r="BA61" s="285" t="s">
        <v>392</v>
      </c>
      <c r="BB61" s="275"/>
      <c r="BC61" s="317"/>
      <c r="BD61" s="317"/>
      <c r="BE61" s="275"/>
      <c r="BF61" s="275"/>
      <c r="BG61" s="317">
        <v>1927</v>
      </c>
      <c r="BH61" s="649">
        <v>385</v>
      </c>
      <c r="BI61" s="275">
        <v>0.19979242345614945</v>
      </c>
      <c r="BJ61" s="275">
        <v>2.0665593129361244</v>
      </c>
      <c r="BK61" s="317"/>
      <c r="BL61" s="317"/>
      <c r="BM61" s="275"/>
      <c r="BN61" s="275"/>
      <c r="BO61" s="317"/>
      <c r="BP61" s="317"/>
      <c r="BQ61" s="285"/>
      <c r="BR61" s="285"/>
      <c r="BS61" s="317"/>
      <c r="BT61" s="317"/>
      <c r="BU61" s="317"/>
      <c r="BV61" s="317"/>
      <c r="BW61" s="317"/>
      <c r="BX61" s="317"/>
      <c r="BY61" s="275"/>
      <c r="BZ61" s="275"/>
      <c r="CA61" s="317">
        <v>3034</v>
      </c>
      <c r="CB61" s="284">
        <v>700</v>
      </c>
      <c r="CC61" s="285">
        <v>0.23071852340145024</v>
      </c>
      <c r="CD61" s="285">
        <v>1.75</v>
      </c>
      <c r="CE61" s="317"/>
      <c r="CF61" s="317"/>
      <c r="CG61" s="275"/>
      <c r="CH61" s="275"/>
      <c r="CI61" s="317">
        <v>390</v>
      </c>
      <c r="CJ61" s="304" t="s">
        <v>443</v>
      </c>
      <c r="CK61" s="304" t="s">
        <v>392</v>
      </c>
      <c r="CL61" s="275"/>
      <c r="CM61" s="317">
        <v>250</v>
      </c>
      <c r="CN61" s="304" t="s">
        <v>443</v>
      </c>
      <c r="CO61" s="304" t="s">
        <v>392</v>
      </c>
      <c r="CP61" s="275"/>
      <c r="CQ61" s="317">
        <v>1465</v>
      </c>
      <c r="CR61" s="304" t="s">
        <v>443</v>
      </c>
      <c r="CS61" s="304" t="s">
        <v>392</v>
      </c>
      <c r="CT61" s="285"/>
      <c r="CU61" s="317">
        <v>510</v>
      </c>
      <c r="CV61" s="304">
        <v>181</v>
      </c>
      <c r="CW61" s="275">
        <v>0.35490196078431374</v>
      </c>
      <c r="CX61" s="285"/>
      <c r="CY61" s="317">
        <v>761</v>
      </c>
      <c r="CZ61" s="304" t="s">
        <v>443</v>
      </c>
      <c r="DA61" s="304" t="s">
        <v>392</v>
      </c>
      <c r="DB61" s="285"/>
      <c r="DC61" s="649" t="s">
        <v>497</v>
      </c>
      <c r="DD61" s="317"/>
      <c r="DE61" s="275"/>
      <c r="DF61" s="275"/>
      <c r="DG61" s="317">
        <v>500</v>
      </c>
      <c r="DH61" s="304" t="s">
        <v>443</v>
      </c>
      <c r="DI61" s="304" t="s">
        <v>392</v>
      </c>
      <c r="DJ61" s="285"/>
      <c r="DK61" s="317"/>
      <c r="DL61" s="317"/>
      <c r="DM61" s="317"/>
      <c r="DN61" s="317"/>
      <c r="DO61" s="317"/>
      <c r="DP61" s="317"/>
      <c r="DQ61" s="275"/>
      <c r="DR61" s="275"/>
      <c r="DS61" s="317"/>
      <c r="DT61" s="317"/>
      <c r="DU61" s="275"/>
      <c r="DV61" s="275"/>
      <c r="DW61" s="317"/>
      <c r="DX61" s="317"/>
      <c r="DY61" s="317"/>
      <c r="DZ61" s="317"/>
      <c r="EA61" s="317"/>
      <c r="EB61" s="317"/>
      <c r="EC61" s="275"/>
      <c r="ED61" s="275"/>
      <c r="EE61" s="317"/>
      <c r="EF61" s="317"/>
      <c r="EG61" s="275"/>
      <c r="EH61" s="275"/>
      <c r="EI61" s="317"/>
      <c r="EJ61" s="317"/>
      <c r="EK61" s="317"/>
      <c r="EL61" s="317"/>
      <c r="EM61" s="317"/>
      <c r="EN61" s="317"/>
      <c r="EO61" s="317"/>
      <c r="EP61" s="345"/>
    </row>
    <row r="62" spans="1:146" s="348" customFormat="1" ht="20.25" customHeight="1">
      <c r="A62" s="346"/>
      <c r="B62" s="281"/>
      <c r="C62" s="13" t="s">
        <v>441</v>
      </c>
      <c r="D62" s="281"/>
      <c r="E62" s="316" t="e">
        <v>#REF!</v>
      </c>
      <c r="F62" s="600">
        <v>318.86</v>
      </c>
      <c r="G62" s="317">
        <v>1710</v>
      </c>
      <c r="H62" s="304"/>
      <c r="I62" s="285">
        <v>0</v>
      </c>
      <c r="J62" s="275">
        <v>0</v>
      </c>
      <c r="K62" s="317">
        <v>1165</v>
      </c>
      <c r="L62" s="317">
        <v>54.3</v>
      </c>
      <c r="M62" s="275">
        <v>0.04660944206008583</v>
      </c>
      <c r="N62" s="275"/>
      <c r="O62" s="317">
        <v>0</v>
      </c>
      <c r="P62" s="317"/>
      <c r="Q62" s="342"/>
      <c r="R62" s="285"/>
      <c r="S62" s="317">
        <v>700</v>
      </c>
      <c r="T62" s="304" t="s">
        <v>443</v>
      </c>
      <c r="U62" s="280" t="s">
        <v>392</v>
      </c>
      <c r="V62" s="275"/>
      <c r="W62" s="317">
        <v>0</v>
      </c>
      <c r="X62" s="317"/>
      <c r="Y62" s="275"/>
      <c r="Z62" s="275"/>
      <c r="AA62" s="317">
        <v>450</v>
      </c>
      <c r="AB62" s="317">
        <v>85.56</v>
      </c>
      <c r="AC62" s="275">
        <v>0.19013333333333335</v>
      </c>
      <c r="AD62" s="275">
        <v>1.5305903398926655</v>
      </c>
      <c r="AE62" s="317">
        <v>850</v>
      </c>
      <c r="AF62" s="304" t="s">
        <v>443</v>
      </c>
      <c r="AG62" s="285" t="s">
        <v>392</v>
      </c>
      <c r="AH62" s="285"/>
      <c r="AI62" s="317"/>
      <c r="AJ62" s="317"/>
      <c r="AK62" s="275"/>
      <c r="AL62" s="275"/>
      <c r="AM62" s="317"/>
      <c r="AN62" s="317"/>
      <c r="AO62" s="275"/>
      <c r="AP62" s="275"/>
      <c r="AQ62" s="317">
        <v>1000</v>
      </c>
      <c r="AR62" s="304" t="s">
        <v>443</v>
      </c>
      <c r="AS62" s="285" t="s">
        <v>392</v>
      </c>
      <c r="AT62" s="285"/>
      <c r="AU62" s="317"/>
      <c r="AV62" s="317"/>
      <c r="AW62" s="275"/>
      <c r="AX62" s="275"/>
      <c r="AY62" s="317"/>
      <c r="AZ62" s="317"/>
      <c r="BA62" s="275"/>
      <c r="BB62" s="275"/>
      <c r="BC62" s="317">
        <v>400</v>
      </c>
      <c r="BD62" s="304" t="s">
        <v>443</v>
      </c>
      <c r="BE62" s="285" t="s">
        <v>392</v>
      </c>
      <c r="BF62" s="285"/>
      <c r="BG62" s="317">
        <v>780</v>
      </c>
      <c r="BH62" s="649">
        <v>179</v>
      </c>
      <c r="BI62" s="275">
        <v>0.22948717948717948</v>
      </c>
      <c r="BJ62" s="275">
        <v>0.9298701298701298</v>
      </c>
      <c r="BK62" s="317"/>
      <c r="BL62" s="317"/>
      <c r="BM62" s="275"/>
      <c r="BN62" s="275"/>
      <c r="BO62" s="317"/>
      <c r="BP62" s="317"/>
      <c r="BQ62" s="275"/>
      <c r="BR62" s="275"/>
      <c r="BS62" s="317"/>
      <c r="BT62" s="317"/>
      <c r="BU62" s="317"/>
      <c r="BV62" s="317"/>
      <c r="BW62" s="317"/>
      <c r="BX62" s="317"/>
      <c r="BY62" s="275"/>
      <c r="BZ62" s="275"/>
      <c r="CA62" s="317"/>
      <c r="CB62" s="317"/>
      <c r="CC62" s="275"/>
      <c r="CD62" s="275"/>
      <c r="CE62" s="317"/>
      <c r="CF62" s="317"/>
      <c r="CG62" s="275"/>
      <c r="CH62" s="275"/>
      <c r="CI62" s="317">
        <v>0</v>
      </c>
      <c r="CJ62" s="317"/>
      <c r="CK62" s="275"/>
      <c r="CL62" s="275"/>
      <c r="CM62" s="317">
        <v>0</v>
      </c>
      <c r="CN62" s="317"/>
      <c r="CO62" s="275"/>
      <c r="CP62" s="275"/>
      <c r="CQ62" s="317">
        <v>0</v>
      </c>
      <c r="CR62" s="317"/>
      <c r="CS62" s="275"/>
      <c r="CT62" s="275"/>
      <c r="CU62" s="317">
        <v>350</v>
      </c>
      <c r="CV62" s="304" t="s">
        <v>443</v>
      </c>
      <c r="CW62" s="304" t="s">
        <v>392</v>
      </c>
      <c r="CX62" s="275"/>
      <c r="CY62" s="317"/>
      <c r="CZ62" s="317"/>
      <c r="DA62" s="275"/>
      <c r="DB62" s="275"/>
      <c r="DC62" s="317"/>
      <c r="DD62" s="317"/>
      <c r="DE62" s="275"/>
      <c r="DF62" s="275"/>
      <c r="DG62" s="317">
        <v>400</v>
      </c>
      <c r="DH62" s="304" t="s">
        <v>443</v>
      </c>
      <c r="DI62" s="304" t="s">
        <v>392</v>
      </c>
      <c r="DJ62" s="275"/>
      <c r="DK62" s="317"/>
      <c r="DL62" s="317"/>
      <c r="DM62" s="317"/>
      <c r="DN62" s="317"/>
      <c r="DO62" s="317"/>
      <c r="DP62" s="317"/>
      <c r="DQ62" s="275"/>
      <c r="DR62" s="275"/>
      <c r="DS62" s="317"/>
      <c r="DT62" s="317"/>
      <c r="DU62" s="275"/>
      <c r="DV62" s="275"/>
      <c r="DW62" s="317"/>
      <c r="DX62" s="317"/>
      <c r="DY62" s="317"/>
      <c r="DZ62" s="317"/>
      <c r="EA62" s="317"/>
      <c r="EB62" s="317"/>
      <c r="EC62" s="275"/>
      <c r="ED62" s="275"/>
      <c r="EE62" s="317"/>
      <c r="EF62" s="317"/>
      <c r="EG62" s="275"/>
      <c r="EH62" s="275"/>
      <c r="EI62" s="317"/>
      <c r="EJ62" s="317"/>
      <c r="EK62" s="317"/>
      <c r="EL62" s="317"/>
      <c r="EM62" s="317"/>
      <c r="EN62" s="317"/>
      <c r="EO62" s="317"/>
      <c r="EP62" s="345"/>
    </row>
    <row r="63" spans="1:146" s="351" customFormat="1" ht="17.25" customHeight="1" hidden="1">
      <c r="A63" s="349"/>
      <c r="B63" s="300"/>
      <c r="C63" s="323" t="s">
        <v>433</v>
      </c>
      <c r="D63" s="350">
        <v>16</v>
      </c>
      <c r="E63" s="258" t="e">
        <v>#REF!</v>
      </c>
      <c r="F63" s="600" t="e">
        <v>#REF!</v>
      </c>
      <c r="G63" s="303">
        <v>0</v>
      </c>
      <c r="H63" s="303"/>
      <c r="I63" s="275"/>
      <c r="J63" s="264">
        <v>0</v>
      </c>
      <c r="K63" s="303">
        <v>0</v>
      </c>
      <c r="L63" s="303">
        <v>180</v>
      </c>
      <c r="M63" s="275"/>
      <c r="N63" s="264">
        <v>0.05714285714285714</v>
      </c>
      <c r="O63" s="303">
        <v>21750</v>
      </c>
      <c r="P63" s="303" t="e">
        <v>#REF!</v>
      </c>
      <c r="Q63" s="275"/>
      <c r="R63" s="271"/>
      <c r="S63" s="303">
        <v>0</v>
      </c>
      <c r="T63" s="303"/>
      <c r="U63" s="275"/>
      <c r="V63" s="275"/>
      <c r="W63" s="303"/>
      <c r="X63" s="303">
        <v>0</v>
      </c>
      <c r="Y63" s="275"/>
      <c r="Z63" s="275"/>
      <c r="AA63" s="303">
        <v>0</v>
      </c>
      <c r="AB63" s="303"/>
      <c r="AC63" s="275"/>
      <c r="AD63" s="275"/>
      <c r="AE63" s="303">
        <v>0</v>
      </c>
      <c r="AF63" s="303"/>
      <c r="AG63" s="275"/>
      <c r="AH63" s="275"/>
      <c r="AI63" s="303">
        <v>0</v>
      </c>
      <c r="AJ63" s="303">
        <v>0</v>
      </c>
      <c r="AK63" s="275"/>
      <c r="AL63" s="275"/>
      <c r="AM63" s="303">
        <v>0</v>
      </c>
      <c r="AN63" s="303">
        <v>0</v>
      </c>
      <c r="AO63" s="275"/>
      <c r="AP63" s="275"/>
      <c r="AQ63" s="303">
        <v>0</v>
      </c>
      <c r="AR63" s="303"/>
      <c r="AS63" s="275"/>
      <c r="AT63" s="275"/>
      <c r="AU63" s="303">
        <v>0</v>
      </c>
      <c r="AV63" s="303">
        <v>0</v>
      </c>
      <c r="AW63" s="275"/>
      <c r="AX63" s="264"/>
      <c r="AY63" s="303">
        <v>0</v>
      </c>
      <c r="AZ63" s="303">
        <v>0</v>
      </c>
      <c r="BA63" s="275"/>
      <c r="BB63" s="275"/>
      <c r="BC63" s="303">
        <v>0</v>
      </c>
      <c r="BD63" s="303"/>
      <c r="BE63" s="275"/>
      <c r="BF63" s="275"/>
      <c r="BG63" s="303">
        <v>0</v>
      </c>
      <c r="BH63" s="303"/>
      <c r="BI63" s="275"/>
      <c r="BJ63" s="275"/>
      <c r="BK63" s="303">
        <v>0</v>
      </c>
      <c r="BL63" s="303">
        <v>0</v>
      </c>
      <c r="BM63" s="275"/>
      <c r="BN63" s="264"/>
      <c r="BO63" s="303">
        <v>0</v>
      </c>
      <c r="BP63" s="303">
        <v>547</v>
      </c>
      <c r="BQ63" s="275"/>
      <c r="BR63" s="275"/>
      <c r="BS63" s="303">
        <v>547</v>
      </c>
      <c r="BT63" s="303"/>
      <c r="BU63" s="303"/>
      <c r="BV63" s="303"/>
      <c r="BW63" s="303">
        <v>0</v>
      </c>
      <c r="BX63" s="303">
        <v>40</v>
      </c>
      <c r="BY63" s="275"/>
      <c r="BZ63" s="275"/>
      <c r="CA63" s="303">
        <v>40</v>
      </c>
      <c r="CB63" s="303">
        <v>163097</v>
      </c>
      <c r="CC63" s="275"/>
      <c r="CD63" s="275"/>
      <c r="CE63" s="303">
        <v>163097</v>
      </c>
      <c r="CF63" s="303">
        <v>0</v>
      </c>
      <c r="CG63" s="275"/>
      <c r="CH63" s="275"/>
      <c r="CI63" s="303">
        <v>7786</v>
      </c>
      <c r="CJ63" s="303">
        <v>0</v>
      </c>
      <c r="CK63" s="275"/>
      <c r="CL63" s="275"/>
      <c r="CM63" s="303">
        <v>0</v>
      </c>
      <c r="CN63" s="303">
        <v>0</v>
      </c>
      <c r="CO63" s="275"/>
      <c r="CP63" s="275"/>
      <c r="CQ63" s="303">
        <v>0</v>
      </c>
      <c r="CR63" s="303">
        <v>0</v>
      </c>
      <c r="CS63" s="275"/>
      <c r="CT63" s="275"/>
      <c r="CU63" s="303">
        <v>0</v>
      </c>
      <c r="CV63" s="303"/>
      <c r="CW63" s="275"/>
      <c r="CX63" s="275"/>
      <c r="CY63" s="303">
        <v>0</v>
      </c>
      <c r="CZ63" s="303"/>
      <c r="DA63" s="275"/>
      <c r="DB63" s="275"/>
      <c r="DC63" s="303">
        <v>0</v>
      </c>
      <c r="DD63" s="303">
        <v>0</v>
      </c>
      <c r="DE63" s="275"/>
      <c r="DF63" s="264"/>
      <c r="DG63" s="303">
        <v>0</v>
      </c>
      <c r="DH63" s="303"/>
      <c r="DI63" s="275"/>
      <c r="DJ63" s="275"/>
      <c r="DK63" s="303">
        <v>0</v>
      </c>
      <c r="DL63" s="303">
        <v>0</v>
      </c>
      <c r="DM63" s="303"/>
      <c r="DN63" s="303"/>
      <c r="DO63" s="303">
        <v>0</v>
      </c>
      <c r="DP63" s="303">
        <v>0</v>
      </c>
      <c r="DQ63" s="275"/>
      <c r="DR63" s="275"/>
      <c r="DS63" s="303">
        <v>0</v>
      </c>
      <c r="DT63" s="303">
        <v>0</v>
      </c>
      <c r="DU63" s="275"/>
      <c r="DV63" s="275"/>
      <c r="DW63" s="303"/>
      <c r="DX63" s="303"/>
      <c r="DY63" s="303"/>
      <c r="DZ63" s="303"/>
      <c r="EA63" s="303">
        <v>0</v>
      </c>
      <c r="EB63" s="303">
        <v>0</v>
      </c>
      <c r="EC63" s="275"/>
      <c r="ED63" s="275"/>
      <c r="EE63" s="303">
        <v>0</v>
      </c>
      <c r="EF63" s="303">
        <v>0</v>
      </c>
      <c r="EG63" s="275"/>
      <c r="EH63" s="275"/>
      <c r="EI63" s="303">
        <v>0</v>
      </c>
      <c r="EJ63" s="303"/>
      <c r="EK63" s="303"/>
      <c r="EL63" s="303"/>
      <c r="EM63" s="303">
        <v>0</v>
      </c>
      <c r="EN63" s="303">
        <v>0</v>
      </c>
      <c r="EO63" s="303"/>
      <c r="EP63" s="294"/>
    </row>
    <row r="64" spans="1:146" s="277" customFormat="1" ht="17.25" customHeight="1" hidden="1">
      <c r="A64" s="267"/>
      <c r="B64" s="268"/>
      <c r="C64" s="282" t="s">
        <v>434</v>
      </c>
      <c r="D64" s="352">
        <v>16</v>
      </c>
      <c r="E64" s="258" t="e">
        <v>#REF!</v>
      </c>
      <c r="F64" s="600" t="e">
        <v>#REF!</v>
      </c>
      <c r="G64" s="317" t="e">
        <v>#REF!</v>
      </c>
      <c r="H64" s="317"/>
      <c r="I64" s="275"/>
      <c r="J64" s="264">
        <v>0</v>
      </c>
      <c r="K64" s="317" t="e">
        <v>#REF!</v>
      </c>
      <c r="L64" s="317">
        <v>42</v>
      </c>
      <c r="M64" s="275"/>
      <c r="N64" s="264">
        <v>0.013333333333333334</v>
      </c>
      <c r="O64" s="317">
        <v>21750</v>
      </c>
      <c r="P64" s="317" t="e">
        <v>#REF!</v>
      </c>
      <c r="Q64" s="275"/>
      <c r="R64" s="271"/>
      <c r="S64" s="317" t="e">
        <v>#REF!</v>
      </c>
      <c r="T64" s="317"/>
      <c r="U64" s="275"/>
      <c r="V64" s="275"/>
      <c r="W64" s="317"/>
      <c r="X64" s="317" t="e">
        <v>#REF!</v>
      </c>
      <c r="Y64" s="275"/>
      <c r="Z64" s="275"/>
      <c r="AA64" s="317" t="e">
        <v>#REF!</v>
      </c>
      <c r="AB64" s="317"/>
      <c r="AC64" s="275"/>
      <c r="AD64" s="275"/>
      <c r="AE64" s="317" t="e">
        <v>#REF!</v>
      </c>
      <c r="AF64" s="317"/>
      <c r="AG64" s="275"/>
      <c r="AH64" s="275"/>
      <c r="AI64" s="317" t="e">
        <v>#REF!</v>
      </c>
      <c r="AJ64" s="317" t="e">
        <v>#REF!</v>
      </c>
      <c r="AK64" s="275"/>
      <c r="AL64" s="275"/>
      <c r="AM64" s="317" t="e">
        <v>#REF!</v>
      </c>
      <c r="AN64" s="317" t="e">
        <v>#REF!</v>
      </c>
      <c r="AO64" s="275"/>
      <c r="AP64" s="275"/>
      <c r="AQ64" s="317" t="e">
        <v>#REF!</v>
      </c>
      <c r="AR64" s="317"/>
      <c r="AS64" s="275"/>
      <c r="AT64" s="275"/>
      <c r="AU64" s="317" t="e">
        <v>#REF!</v>
      </c>
      <c r="AV64" s="317" t="e">
        <v>#REF!</v>
      </c>
      <c r="AW64" s="275"/>
      <c r="AX64" s="264"/>
      <c r="AY64" s="317" t="e">
        <v>#REF!</v>
      </c>
      <c r="AZ64" s="317" t="e">
        <v>#REF!</v>
      </c>
      <c r="BA64" s="275"/>
      <c r="BB64" s="275"/>
      <c r="BC64" s="317" t="e">
        <v>#REF!</v>
      </c>
      <c r="BD64" s="317"/>
      <c r="BE64" s="275"/>
      <c r="BF64" s="275"/>
      <c r="BG64" s="317" t="e">
        <v>#REF!</v>
      </c>
      <c r="BH64" s="317"/>
      <c r="BI64" s="275"/>
      <c r="BJ64" s="275"/>
      <c r="BK64" s="317" t="e">
        <v>#REF!</v>
      </c>
      <c r="BL64" s="317"/>
      <c r="BM64" s="275"/>
      <c r="BN64" s="264"/>
      <c r="BO64" s="317" t="e">
        <v>#REF!</v>
      </c>
      <c r="BP64" s="337">
        <v>547</v>
      </c>
      <c r="BQ64" s="275"/>
      <c r="BR64" s="275"/>
      <c r="BS64" s="317">
        <v>547</v>
      </c>
      <c r="BT64" s="317"/>
      <c r="BU64" s="317"/>
      <c r="BV64" s="317"/>
      <c r="BW64" s="317" t="e">
        <v>#REF!</v>
      </c>
      <c r="BX64" s="317" t="e">
        <v>#REF!</v>
      </c>
      <c r="BY64" s="275"/>
      <c r="BZ64" s="275"/>
      <c r="CA64" s="317" t="e">
        <v>#REF!</v>
      </c>
      <c r="CB64" s="317" t="e">
        <v>#REF!</v>
      </c>
      <c r="CC64" s="275"/>
      <c r="CD64" s="275"/>
      <c r="CE64" s="317" t="e">
        <v>#REF!</v>
      </c>
      <c r="CF64" s="317" t="e">
        <v>#REF!</v>
      </c>
      <c r="CG64" s="275"/>
      <c r="CH64" s="275"/>
      <c r="CI64" s="317" t="e">
        <v>#REF!</v>
      </c>
      <c r="CJ64" s="317" t="e">
        <v>#REF!</v>
      </c>
      <c r="CK64" s="275"/>
      <c r="CL64" s="275"/>
      <c r="CM64" s="317" t="e">
        <v>#REF!</v>
      </c>
      <c r="CN64" s="317" t="e">
        <v>#REF!</v>
      </c>
      <c r="CO64" s="275"/>
      <c r="CP64" s="275"/>
      <c r="CQ64" s="317" t="e">
        <v>#REF!</v>
      </c>
      <c r="CR64" s="317" t="e">
        <v>#REF!</v>
      </c>
      <c r="CS64" s="275"/>
      <c r="CT64" s="275"/>
      <c r="CU64" s="317" t="e">
        <v>#REF!</v>
      </c>
      <c r="CV64" s="317"/>
      <c r="CW64" s="275"/>
      <c r="CX64" s="275"/>
      <c r="CY64" s="317" t="e">
        <v>#REF!</v>
      </c>
      <c r="CZ64" s="317"/>
      <c r="DA64" s="275"/>
      <c r="DB64" s="275"/>
      <c r="DC64" s="317" t="e">
        <v>#REF!</v>
      </c>
      <c r="DD64" s="317" t="e">
        <v>#REF!</v>
      </c>
      <c r="DE64" s="275"/>
      <c r="DF64" s="264"/>
      <c r="DG64" s="317" t="e">
        <v>#REF!</v>
      </c>
      <c r="DH64" s="317"/>
      <c r="DI64" s="275"/>
      <c r="DJ64" s="275"/>
      <c r="DK64" s="317" t="e">
        <v>#REF!</v>
      </c>
      <c r="DL64" s="317" t="e">
        <v>#REF!</v>
      </c>
      <c r="DM64" s="317"/>
      <c r="DN64" s="317"/>
      <c r="DO64" s="317" t="e">
        <v>#REF!</v>
      </c>
      <c r="DP64" s="317" t="e">
        <v>#REF!</v>
      </c>
      <c r="DQ64" s="275"/>
      <c r="DR64" s="275"/>
      <c r="DS64" s="317" t="e">
        <v>#REF!</v>
      </c>
      <c r="DT64" s="317" t="e">
        <v>#REF!</v>
      </c>
      <c r="DU64" s="275"/>
      <c r="DV64" s="275"/>
      <c r="DW64" s="317"/>
      <c r="DX64" s="317"/>
      <c r="DY64" s="317"/>
      <c r="DZ64" s="317"/>
      <c r="EA64" s="317" t="e">
        <v>#REF!</v>
      </c>
      <c r="EB64" s="317" t="e">
        <v>#REF!</v>
      </c>
      <c r="EC64" s="275"/>
      <c r="ED64" s="275"/>
      <c r="EE64" s="317" t="e">
        <v>#REF!</v>
      </c>
      <c r="EF64" s="317" t="e">
        <v>#REF!</v>
      </c>
      <c r="EG64" s="275"/>
      <c r="EH64" s="275"/>
      <c r="EI64" s="317" t="e">
        <v>#REF!</v>
      </c>
      <c r="EJ64" s="317"/>
      <c r="EK64" s="317"/>
      <c r="EL64" s="317"/>
      <c r="EM64" s="317" t="e">
        <v>#REF!</v>
      </c>
      <c r="EN64" s="317" t="e">
        <v>#REF!</v>
      </c>
      <c r="EO64" s="317"/>
      <c r="EP64" s="294"/>
    </row>
    <row r="65" spans="1:146" s="266" customFormat="1" ht="20.25" customHeight="1">
      <c r="A65" s="255"/>
      <c r="B65" s="256">
        <v>2</v>
      </c>
      <c r="C65" s="16" t="s">
        <v>11</v>
      </c>
      <c r="D65" s="352"/>
      <c r="E65" s="258" t="e">
        <v>#REF!</v>
      </c>
      <c r="F65" s="600">
        <v>35115.761</v>
      </c>
      <c r="G65" s="337">
        <v>76166</v>
      </c>
      <c r="H65" s="337">
        <v>12168</v>
      </c>
      <c r="I65" s="264">
        <v>0.15975632171835202</v>
      </c>
      <c r="J65" s="264">
        <v>0.6277665995975855</v>
      </c>
      <c r="K65" s="337">
        <v>15127</v>
      </c>
      <c r="L65" s="337">
        <v>1838.2</v>
      </c>
      <c r="M65" s="264">
        <v>0.12151781582600649</v>
      </c>
      <c r="N65" s="264">
        <v>0.5964308890330954</v>
      </c>
      <c r="O65" s="337">
        <v>7255</v>
      </c>
      <c r="P65" s="337">
        <v>2530</v>
      </c>
      <c r="Q65" s="264">
        <v>0.3487250172294969</v>
      </c>
      <c r="R65" s="264">
        <v>1.13047363717605</v>
      </c>
      <c r="S65" s="337">
        <v>649.7</v>
      </c>
      <c r="T65" s="293" t="s">
        <v>443</v>
      </c>
      <c r="U65" s="280" t="s">
        <v>392</v>
      </c>
      <c r="V65" s="264"/>
      <c r="W65" s="337"/>
      <c r="X65" s="651"/>
      <c r="Y65" s="264"/>
      <c r="Z65" s="264"/>
      <c r="AA65" s="337">
        <v>2735</v>
      </c>
      <c r="AB65" s="337">
        <v>446.53</v>
      </c>
      <c r="AC65" s="264">
        <v>0.16326508226691042</v>
      </c>
      <c r="AD65" s="264">
        <v>0.7678933791917454</v>
      </c>
      <c r="AE65" s="337">
        <v>1580</v>
      </c>
      <c r="AF65" s="337">
        <v>371.021</v>
      </c>
      <c r="AG65" s="264">
        <v>0.234823417721519</v>
      </c>
      <c r="AH65" s="264">
        <v>1.1198943555689707</v>
      </c>
      <c r="AI65" s="337"/>
      <c r="AJ65" s="337"/>
      <c r="AK65" s="264"/>
      <c r="AL65" s="264"/>
      <c r="AM65" s="337">
        <v>345</v>
      </c>
      <c r="AN65" s="337">
        <v>345</v>
      </c>
      <c r="AO65" s="280">
        <v>1</v>
      </c>
      <c r="AP65" s="264"/>
      <c r="AQ65" s="337">
        <v>17452.6</v>
      </c>
      <c r="AR65" s="337">
        <v>2106.98</v>
      </c>
      <c r="AS65" s="280">
        <v>0.12072585173555804</v>
      </c>
      <c r="AT65" s="264">
        <v>1.081056952283222</v>
      </c>
      <c r="AU65" s="337">
        <v>1314.9</v>
      </c>
      <c r="AV65" s="337">
        <v>300</v>
      </c>
      <c r="AW65" s="280">
        <v>0.22815423226100842</v>
      </c>
      <c r="AX65" s="667"/>
      <c r="AY65" s="337">
        <v>11940</v>
      </c>
      <c r="AZ65" s="337">
        <v>344</v>
      </c>
      <c r="BA65" s="264">
        <v>0.0288107202680067</v>
      </c>
      <c r="BB65" s="264">
        <v>0.9347826086956522</v>
      </c>
      <c r="BC65" s="337">
        <v>1501</v>
      </c>
      <c r="BD65" s="293">
        <v>213</v>
      </c>
      <c r="BE65" s="280">
        <v>0.1419053964023984</v>
      </c>
      <c r="BF65" s="280">
        <v>0.9906976744186047</v>
      </c>
      <c r="BG65" s="337">
        <v>1878</v>
      </c>
      <c r="BH65" s="337">
        <v>434</v>
      </c>
      <c r="BI65" s="264">
        <v>0.23109691160809373</v>
      </c>
      <c r="BJ65" s="264">
        <v>0.9032258064516129</v>
      </c>
      <c r="BK65" s="337"/>
      <c r="BL65" s="337"/>
      <c r="BM65" s="264"/>
      <c r="BN65" s="264"/>
      <c r="BO65" s="337">
        <v>21318.3</v>
      </c>
      <c r="BP65" s="651">
        <v>1807</v>
      </c>
      <c r="BQ65" s="264">
        <v>0.08476285632531674</v>
      </c>
      <c r="BR65" s="667">
        <v>0.8063364569388666</v>
      </c>
      <c r="BS65" s="337">
        <v>725</v>
      </c>
      <c r="BT65" s="279">
        <v>131</v>
      </c>
      <c r="BU65" s="309">
        <v>0.18068965517241378</v>
      </c>
      <c r="BV65" s="280"/>
      <c r="BW65" s="337">
        <v>2433.1</v>
      </c>
      <c r="BX65" s="337">
        <v>684.3</v>
      </c>
      <c r="BY65" s="264">
        <v>0.28124614689079774</v>
      </c>
      <c r="BZ65" s="264"/>
      <c r="CA65" s="337"/>
      <c r="CB65" s="279">
        <v>0</v>
      </c>
      <c r="CC65" s="280"/>
      <c r="CD65" s="280"/>
      <c r="CE65" s="337"/>
      <c r="CF65" s="337"/>
      <c r="CG65" s="264"/>
      <c r="CH65" s="264"/>
      <c r="CI65" s="337">
        <v>3400</v>
      </c>
      <c r="CJ65" s="337">
        <v>652</v>
      </c>
      <c r="CK65" s="264">
        <v>0.19176470588235295</v>
      </c>
      <c r="CL65" s="264">
        <v>1.209647495361781</v>
      </c>
      <c r="CM65" s="337">
        <v>1100</v>
      </c>
      <c r="CN65" s="337">
        <v>231.8</v>
      </c>
      <c r="CO65" s="264">
        <v>0.21072727272727274</v>
      </c>
      <c r="CP65" s="264">
        <v>1.2402354200107009</v>
      </c>
      <c r="CQ65" s="337">
        <v>10180</v>
      </c>
      <c r="CR65" s="651">
        <v>3060</v>
      </c>
      <c r="CS65" s="280">
        <v>0.3005893909626719</v>
      </c>
      <c r="CT65" s="667"/>
      <c r="CU65" s="337">
        <v>1697.1</v>
      </c>
      <c r="CV65" s="293">
        <v>324.73</v>
      </c>
      <c r="CW65" s="280">
        <v>0.1913440575098698</v>
      </c>
      <c r="CX65" s="280">
        <v>0.7843719806763285</v>
      </c>
      <c r="CY65" s="337">
        <v>1313.3</v>
      </c>
      <c r="CZ65" s="337">
        <v>332.2</v>
      </c>
      <c r="DA65" s="264">
        <v>0.25295058250209396</v>
      </c>
      <c r="DB65" s="264">
        <v>1.208</v>
      </c>
      <c r="DC65" s="337"/>
      <c r="DD65" s="337"/>
      <c r="DE65" s="264"/>
      <c r="DF65" s="264"/>
      <c r="DG65" s="337">
        <v>672</v>
      </c>
      <c r="DH65" s="293" t="s">
        <v>443</v>
      </c>
      <c r="DI65" s="293" t="s">
        <v>392</v>
      </c>
      <c r="DJ65" s="264"/>
      <c r="DK65" s="337">
        <v>7890</v>
      </c>
      <c r="DL65" s="648">
        <v>979</v>
      </c>
      <c r="DM65" s="280">
        <v>0.12408111533586819</v>
      </c>
      <c r="DN65" s="669"/>
      <c r="DO65" s="337">
        <v>22500</v>
      </c>
      <c r="DP65" s="337">
        <v>4783</v>
      </c>
      <c r="DQ65" s="264">
        <v>0.21257777777777778</v>
      </c>
      <c r="DR65" s="264">
        <v>0.9198076923076923</v>
      </c>
      <c r="DS65" s="337"/>
      <c r="DT65" s="337"/>
      <c r="DU65" s="264"/>
      <c r="DV65" s="264"/>
      <c r="DW65" s="337"/>
      <c r="DX65" s="337"/>
      <c r="DY65" s="337"/>
      <c r="DZ65" s="337"/>
      <c r="EA65" s="337">
        <v>16110</v>
      </c>
      <c r="EB65" s="337"/>
      <c r="EC65" s="264"/>
      <c r="ED65" s="264"/>
      <c r="EE65" s="337"/>
      <c r="EF65" s="337"/>
      <c r="EG65" s="264"/>
      <c r="EH65" s="264"/>
      <c r="EI65" s="337"/>
      <c r="EJ65" s="279"/>
      <c r="EK65" s="280" t="s">
        <v>392</v>
      </c>
      <c r="EL65" s="280"/>
      <c r="EM65" s="337">
        <v>15700</v>
      </c>
      <c r="EN65" s="279">
        <v>1034</v>
      </c>
      <c r="EO65" s="280">
        <v>0.06585987261146496</v>
      </c>
      <c r="EP65" s="664">
        <v>0.517</v>
      </c>
    </row>
    <row r="66" spans="1:146" s="289" customFormat="1" ht="18" customHeight="1" hidden="1">
      <c r="A66" s="299"/>
      <c r="B66" s="322"/>
      <c r="C66" s="323" t="s">
        <v>275</v>
      </c>
      <c r="D66" s="350">
        <v>13</v>
      </c>
      <c r="E66" s="258" t="e">
        <v>#REF!</v>
      </c>
      <c r="F66" s="600" t="e">
        <v>#REF!</v>
      </c>
      <c r="G66" s="303" t="e">
        <v>#REF!</v>
      </c>
      <c r="H66" s="303"/>
      <c r="I66" s="275"/>
      <c r="J66" s="264">
        <v>0</v>
      </c>
      <c r="K66" s="303" t="e">
        <v>#REF!</v>
      </c>
      <c r="L66" s="303">
        <v>5</v>
      </c>
      <c r="M66" s="275"/>
      <c r="N66" s="264">
        <v>0.0015873015873015873</v>
      </c>
      <c r="O66" s="303" t="e">
        <v>#REF!</v>
      </c>
      <c r="P66" s="303"/>
      <c r="Q66" s="275"/>
      <c r="R66" s="271"/>
      <c r="S66" s="303"/>
      <c r="T66" s="303"/>
      <c r="U66" s="275"/>
      <c r="V66" s="275"/>
      <c r="W66" s="303" t="e">
        <v>#REF!</v>
      </c>
      <c r="X66" s="650"/>
      <c r="Y66" s="275"/>
      <c r="Z66" s="275"/>
      <c r="AA66" s="303" t="e">
        <v>#REF!</v>
      </c>
      <c r="AB66" s="303"/>
      <c r="AC66" s="275"/>
      <c r="AD66" s="275"/>
      <c r="AE66" s="303" t="e">
        <v>#REF!</v>
      </c>
      <c r="AF66" s="303"/>
      <c r="AG66" s="275"/>
      <c r="AH66" s="275"/>
      <c r="AI66" s="303" t="e">
        <v>#REF!</v>
      </c>
      <c r="AJ66" s="303" t="e">
        <v>#REF!</v>
      </c>
      <c r="AK66" s="275"/>
      <c r="AL66" s="275"/>
      <c r="AM66" s="303" t="e">
        <v>#REF!</v>
      </c>
      <c r="AN66" s="303"/>
      <c r="AO66" s="275"/>
      <c r="AP66" s="275"/>
      <c r="AQ66" s="303" t="e">
        <v>#REF!</v>
      </c>
      <c r="AR66" s="303"/>
      <c r="AS66" s="275"/>
      <c r="AT66" s="275"/>
      <c r="AU66" s="303" t="e">
        <v>#REF!</v>
      </c>
      <c r="AV66" s="531"/>
      <c r="AW66" s="275"/>
      <c r="AX66" s="264"/>
      <c r="AY66" s="303" t="e">
        <v>#REF!</v>
      </c>
      <c r="AZ66" s="303"/>
      <c r="BA66" s="275"/>
      <c r="BB66" s="275"/>
      <c r="BC66" s="303" t="e">
        <v>#REF!</v>
      </c>
      <c r="BD66" s="303"/>
      <c r="BE66" s="275"/>
      <c r="BF66" s="275"/>
      <c r="BG66" s="303" t="e">
        <v>#REF!</v>
      </c>
      <c r="BH66" s="303"/>
      <c r="BI66" s="275"/>
      <c r="BJ66" s="275"/>
      <c r="BK66" s="303" t="e">
        <v>#REF!</v>
      </c>
      <c r="BL66" s="303" t="e">
        <v>#REF!</v>
      </c>
      <c r="BM66" s="275"/>
      <c r="BN66" s="264"/>
      <c r="BO66" s="303" t="e">
        <v>#REF!</v>
      </c>
      <c r="BP66" s="531" t="e">
        <v>#REF!</v>
      </c>
      <c r="BQ66" s="275"/>
      <c r="BR66" s="275"/>
      <c r="BS66" s="303" t="e">
        <v>#REF!</v>
      </c>
      <c r="BT66" s="303"/>
      <c r="BU66" s="303"/>
      <c r="BV66" s="303"/>
      <c r="BW66" s="303" t="e">
        <v>#REF!</v>
      </c>
      <c r="BX66" s="303"/>
      <c r="BY66" s="275"/>
      <c r="BZ66" s="275"/>
      <c r="CA66" s="303" t="e">
        <v>#REF!</v>
      </c>
      <c r="CB66" s="307"/>
      <c r="CC66" s="264"/>
      <c r="CD66" s="275"/>
      <c r="CE66" s="303"/>
      <c r="CF66" s="303"/>
      <c r="CG66" s="275"/>
      <c r="CH66" s="275"/>
      <c r="CI66" s="303">
        <v>90</v>
      </c>
      <c r="CJ66" s="303" t="e">
        <v>#REF!</v>
      </c>
      <c r="CK66" s="275"/>
      <c r="CL66" s="275"/>
      <c r="CM66" s="303" t="e">
        <v>#REF!</v>
      </c>
      <c r="CN66" s="303"/>
      <c r="CO66" s="275"/>
      <c r="CP66" s="275"/>
      <c r="CQ66" s="303" t="e">
        <v>#REF!</v>
      </c>
      <c r="CR66" s="303"/>
      <c r="CS66" s="275"/>
      <c r="CT66" s="275"/>
      <c r="CU66" s="303" t="e">
        <v>#REF!</v>
      </c>
      <c r="CV66" s="303"/>
      <c r="CW66" s="275"/>
      <c r="CX66" s="275"/>
      <c r="CY66" s="303" t="e">
        <v>#REF!</v>
      </c>
      <c r="CZ66" s="303"/>
      <c r="DA66" s="275"/>
      <c r="DB66" s="275"/>
      <c r="DC66" s="303"/>
      <c r="DD66" s="303"/>
      <c r="DE66" s="275"/>
      <c r="DF66" s="264"/>
      <c r="DG66" s="303" t="e">
        <v>#REF!</v>
      </c>
      <c r="DH66" s="303"/>
      <c r="DI66" s="275"/>
      <c r="DJ66" s="275"/>
      <c r="DK66" s="303" t="e">
        <v>#REF!</v>
      </c>
      <c r="DL66" s="303" t="e">
        <v>#REF!</v>
      </c>
      <c r="DM66" s="303"/>
      <c r="DN66" s="303"/>
      <c r="DO66" s="303" t="e">
        <v>#REF!</v>
      </c>
      <c r="DP66" s="303" t="e">
        <v>#REF!</v>
      </c>
      <c r="DQ66" s="275"/>
      <c r="DR66" s="275"/>
      <c r="DS66" s="303" t="e">
        <v>#REF!</v>
      </c>
      <c r="DT66" s="303" t="e">
        <v>#REF!</v>
      </c>
      <c r="DU66" s="275"/>
      <c r="DV66" s="275"/>
      <c r="DW66" s="303"/>
      <c r="DX66" s="303"/>
      <c r="DY66" s="303"/>
      <c r="DZ66" s="303"/>
      <c r="EA66" s="303"/>
      <c r="EB66" s="303" t="e">
        <v>#REF!</v>
      </c>
      <c r="EC66" s="275"/>
      <c r="ED66" s="275"/>
      <c r="EE66" s="303" t="e">
        <v>#REF!</v>
      </c>
      <c r="EF66" s="303" t="e">
        <v>#REF!</v>
      </c>
      <c r="EG66" s="275"/>
      <c r="EH66" s="275"/>
      <c r="EI66" s="303" t="e">
        <v>#REF!</v>
      </c>
      <c r="EJ66" s="303" t="e">
        <v>#REF!</v>
      </c>
      <c r="EK66" s="303"/>
      <c r="EL66" s="303"/>
      <c r="EM66" s="303" t="e">
        <v>#REF!</v>
      </c>
      <c r="EN66" s="303" t="e">
        <v>#REF!</v>
      </c>
      <c r="EO66" s="303"/>
      <c r="EP66" s="314"/>
    </row>
    <row r="67" spans="1:146" s="289" customFormat="1" ht="18" customHeight="1" hidden="1">
      <c r="A67" s="299"/>
      <c r="B67" s="353"/>
      <c r="C67" s="323" t="s">
        <v>276</v>
      </c>
      <c r="D67" s="350">
        <v>12</v>
      </c>
      <c r="E67" s="258" t="e">
        <v>#REF!</v>
      </c>
      <c r="F67" s="600" t="e">
        <v>#REF!</v>
      </c>
      <c r="G67" s="303">
        <v>0</v>
      </c>
      <c r="H67" s="303"/>
      <c r="I67" s="275"/>
      <c r="J67" s="264">
        <v>0</v>
      </c>
      <c r="K67" s="303">
        <v>0</v>
      </c>
      <c r="L67" s="303">
        <v>176</v>
      </c>
      <c r="M67" s="275"/>
      <c r="N67" s="264">
        <v>0.05587301587301587</v>
      </c>
      <c r="O67" s="303">
        <v>4250</v>
      </c>
      <c r="P67" s="303"/>
      <c r="Q67" s="275"/>
      <c r="R67" s="271"/>
      <c r="S67" s="303"/>
      <c r="T67" s="303"/>
      <c r="U67" s="275"/>
      <c r="V67" s="275"/>
      <c r="W67" s="303">
        <v>0</v>
      </c>
      <c r="X67" s="650"/>
      <c r="Y67" s="275"/>
      <c r="Z67" s="275"/>
      <c r="AA67" s="303">
        <v>0</v>
      </c>
      <c r="AB67" s="303"/>
      <c r="AC67" s="275"/>
      <c r="AD67" s="275"/>
      <c r="AE67" s="303">
        <v>0</v>
      </c>
      <c r="AF67" s="303"/>
      <c r="AG67" s="275"/>
      <c r="AH67" s="275"/>
      <c r="AI67" s="303">
        <v>0</v>
      </c>
      <c r="AJ67" s="303">
        <v>0</v>
      </c>
      <c r="AK67" s="275"/>
      <c r="AL67" s="275"/>
      <c r="AM67" s="303">
        <v>0</v>
      </c>
      <c r="AN67" s="303"/>
      <c r="AO67" s="275"/>
      <c r="AP67" s="275"/>
      <c r="AQ67" s="303">
        <v>0</v>
      </c>
      <c r="AR67" s="303"/>
      <c r="AS67" s="275"/>
      <c r="AT67" s="275"/>
      <c r="AU67" s="303">
        <v>0</v>
      </c>
      <c r="AV67" s="531"/>
      <c r="AW67" s="275"/>
      <c r="AX67" s="264"/>
      <c r="AY67" s="303">
        <v>0</v>
      </c>
      <c r="AZ67" s="303"/>
      <c r="BA67" s="275"/>
      <c r="BB67" s="275"/>
      <c r="BC67" s="303">
        <v>0</v>
      </c>
      <c r="BD67" s="303"/>
      <c r="BE67" s="275"/>
      <c r="BF67" s="275"/>
      <c r="BG67" s="303">
        <v>0</v>
      </c>
      <c r="BH67" s="303"/>
      <c r="BI67" s="275"/>
      <c r="BJ67" s="275"/>
      <c r="BK67" s="303">
        <v>0</v>
      </c>
      <c r="BL67" s="303">
        <v>0</v>
      </c>
      <c r="BM67" s="275"/>
      <c r="BN67" s="264"/>
      <c r="BO67" s="303">
        <v>0</v>
      </c>
      <c r="BP67" s="531">
        <v>103</v>
      </c>
      <c r="BQ67" s="275"/>
      <c r="BR67" s="275"/>
      <c r="BS67" s="303">
        <v>103</v>
      </c>
      <c r="BT67" s="303"/>
      <c r="BU67" s="303"/>
      <c r="BV67" s="303"/>
      <c r="BW67" s="303">
        <v>0</v>
      </c>
      <c r="BX67" s="303"/>
      <c r="BY67" s="275"/>
      <c r="BZ67" s="275"/>
      <c r="CA67" s="303">
        <v>0</v>
      </c>
      <c r="CB67" s="307"/>
      <c r="CC67" s="264"/>
      <c r="CD67" s="275"/>
      <c r="CE67" s="303"/>
      <c r="CF67" s="303"/>
      <c r="CG67" s="275"/>
      <c r="CH67" s="275"/>
      <c r="CI67" s="303">
        <v>1374</v>
      </c>
      <c r="CJ67" s="303" t="e">
        <v>#REF!</v>
      </c>
      <c r="CK67" s="275"/>
      <c r="CL67" s="275"/>
      <c r="CM67" s="303" t="e">
        <v>#REF!</v>
      </c>
      <c r="CN67" s="303"/>
      <c r="CO67" s="275"/>
      <c r="CP67" s="275"/>
      <c r="CQ67" s="303" t="e">
        <v>#REF!</v>
      </c>
      <c r="CR67" s="303"/>
      <c r="CS67" s="275"/>
      <c r="CT67" s="275"/>
      <c r="CU67" s="303" t="e">
        <v>#REF!</v>
      </c>
      <c r="CV67" s="303"/>
      <c r="CW67" s="275"/>
      <c r="CX67" s="275"/>
      <c r="CY67" s="303" t="e">
        <v>#REF!</v>
      </c>
      <c r="CZ67" s="303"/>
      <c r="DA67" s="275"/>
      <c r="DB67" s="275"/>
      <c r="DC67" s="303"/>
      <c r="DD67" s="303"/>
      <c r="DE67" s="275"/>
      <c r="DF67" s="264"/>
      <c r="DG67" s="303" t="e">
        <v>#REF!</v>
      </c>
      <c r="DH67" s="303"/>
      <c r="DI67" s="275"/>
      <c r="DJ67" s="275"/>
      <c r="DK67" s="303" t="e">
        <v>#REF!</v>
      </c>
      <c r="DL67" s="303" t="e">
        <v>#REF!</v>
      </c>
      <c r="DM67" s="303"/>
      <c r="DN67" s="303"/>
      <c r="DO67" s="303" t="e">
        <v>#REF!</v>
      </c>
      <c r="DP67" s="303" t="e">
        <v>#REF!</v>
      </c>
      <c r="DQ67" s="275"/>
      <c r="DR67" s="275"/>
      <c r="DS67" s="303" t="e">
        <v>#REF!</v>
      </c>
      <c r="DT67" s="303" t="e">
        <v>#REF!</v>
      </c>
      <c r="DU67" s="275"/>
      <c r="DV67" s="275"/>
      <c r="DW67" s="303"/>
      <c r="DX67" s="303"/>
      <c r="DY67" s="303"/>
      <c r="DZ67" s="303"/>
      <c r="EA67" s="303"/>
      <c r="EB67" s="303" t="e">
        <v>#REF!</v>
      </c>
      <c r="EC67" s="275"/>
      <c r="ED67" s="275"/>
      <c r="EE67" s="303" t="e">
        <v>#REF!</v>
      </c>
      <c r="EF67" s="303" t="e">
        <v>#REF!</v>
      </c>
      <c r="EG67" s="275"/>
      <c r="EH67" s="275"/>
      <c r="EI67" s="303" t="e">
        <v>#REF!</v>
      </c>
      <c r="EJ67" s="303" t="e">
        <v>#REF!</v>
      </c>
      <c r="EK67" s="303"/>
      <c r="EL67" s="303"/>
      <c r="EM67" s="303" t="e">
        <v>#REF!</v>
      </c>
      <c r="EN67" s="303" t="e">
        <v>#REF!</v>
      </c>
      <c r="EO67" s="303"/>
      <c r="EP67" s="314"/>
    </row>
    <row r="68" spans="1:146" s="266" customFormat="1" ht="31.5" hidden="1">
      <c r="A68" s="255"/>
      <c r="B68" s="256"/>
      <c r="C68" s="205" t="s">
        <v>81</v>
      </c>
      <c r="D68" s="352">
        <v>12</v>
      </c>
      <c r="E68" s="258" t="e">
        <v>#REF!</v>
      </c>
      <c r="F68" s="600">
        <v>465.4</v>
      </c>
      <c r="G68" s="354"/>
      <c r="H68" s="354"/>
      <c r="I68" s="355"/>
      <c r="J68" s="264">
        <v>0</v>
      </c>
      <c r="K68" s="356"/>
      <c r="L68" s="356">
        <v>465.4</v>
      </c>
      <c r="M68" s="355"/>
      <c r="N68" s="264">
        <v>0.14774603174603174</v>
      </c>
      <c r="O68" s="357"/>
      <c r="P68" s="357"/>
      <c r="Q68" s="355"/>
      <c r="R68" s="271"/>
      <c r="S68" s="356"/>
      <c r="T68" s="356"/>
      <c r="U68" s="355"/>
      <c r="V68" s="355"/>
      <c r="W68" s="356"/>
      <c r="X68" s="670"/>
      <c r="Y68" s="355"/>
      <c r="Z68" s="355"/>
      <c r="AA68" s="356"/>
      <c r="AB68" s="356"/>
      <c r="AC68" s="355"/>
      <c r="AD68" s="355"/>
      <c r="AE68" s="356"/>
      <c r="AF68" s="356"/>
      <c r="AG68" s="355"/>
      <c r="AH68" s="355"/>
      <c r="AI68" s="356"/>
      <c r="AJ68" s="356"/>
      <c r="AK68" s="355"/>
      <c r="AL68" s="355"/>
      <c r="AM68" s="356"/>
      <c r="AN68" s="356"/>
      <c r="AO68" s="355"/>
      <c r="AP68" s="355"/>
      <c r="AQ68" s="356"/>
      <c r="AR68" s="356"/>
      <c r="AS68" s="355"/>
      <c r="AT68" s="355"/>
      <c r="AU68" s="354"/>
      <c r="AV68" s="533"/>
      <c r="AW68" s="355"/>
      <c r="AX68" s="264"/>
      <c r="AY68" s="354"/>
      <c r="AZ68" s="354"/>
      <c r="BA68" s="355"/>
      <c r="BB68" s="355"/>
      <c r="BC68" s="354"/>
      <c r="BD68" s="354"/>
      <c r="BE68" s="355"/>
      <c r="BF68" s="355"/>
      <c r="BG68" s="354"/>
      <c r="BH68" s="354"/>
      <c r="BI68" s="355"/>
      <c r="BJ68" s="355"/>
      <c r="BK68" s="354"/>
      <c r="BL68" s="354"/>
      <c r="BM68" s="355"/>
      <c r="BN68" s="264"/>
      <c r="BO68" s="356"/>
      <c r="BP68" s="532"/>
      <c r="BQ68" s="355"/>
      <c r="BR68" s="355"/>
      <c r="BS68" s="354"/>
      <c r="BT68" s="354"/>
      <c r="BU68" s="354"/>
      <c r="BV68" s="354"/>
      <c r="BW68" s="354"/>
      <c r="BX68" s="354"/>
      <c r="BY68" s="355"/>
      <c r="BZ68" s="355"/>
      <c r="CA68" s="354"/>
      <c r="CB68" s="358"/>
      <c r="CC68" s="359"/>
      <c r="CD68" s="355"/>
      <c r="CE68" s="356"/>
      <c r="CF68" s="356"/>
      <c r="CG68" s="355"/>
      <c r="CH68" s="355"/>
      <c r="CI68" s="354"/>
      <c r="CJ68" s="354"/>
      <c r="CK68" s="355"/>
      <c r="CL68" s="355"/>
      <c r="CM68" s="354"/>
      <c r="CN68" s="354"/>
      <c r="CO68" s="355"/>
      <c r="CP68" s="355"/>
      <c r="CQ68" s="354" t="e">
        <v>#REF!</v>
      </c>
      <c r="CR68" s="354"/>
      <c r="CS68" s="355"/>
      <c r="CT68" s="355"/>
      <c r="CU68" s="354"/>
      <c r="CV68" s="354"/>
      <c r="CW68" s="355"/>
      <c r="CX68" s="355"/>
      <c r="CY68" s="354"/>
      <c r="CZ68" s="354"/>
      <c r="DA68" s="355"/>
      <c r="DB68" s="355"/>
      <c r="DC68" s="356"/>
      <c r="DD68" s="356"/>
      <c r="DE68" s="355"/>
      <c r="DF68" s="264"/>
      <c r="DG68" s="354"/>
      <c r="DH68" s="354"/>
      <c r="DI68" s="355"/>
      <c r="DJ68" s="355"/>
      <c r="DK68" s="356"/>
      <c r="DL68" s="356"/>
      <c r="DM68" s="356"/>
      <c r="DN68" s="356"/>
      <c r="DO68" s="356"/>
      <c r="DP68" s="356"/>
      <c r="DQ68" s="355"/>
      <c r="DR68" s="355"/>
      <c r="DS68" s="356"/>
      <c r="DT68" s="356"/>
      <c r="DU68" s="355"/>
      <c r="DV68" s="355"/>
      <c r="DW68" s="356"/>
      <c r="DX68" s="356"/>
      <c r="DY68" s="356"/>
      <c r="DZ68" s="356"/>
      <c r="EA68" s="356"/>
      <c r="EB68" s="356"/>
      <c r="EC68" s="355"/>
      <c r="ED68" s="355"/>
      <c r="EE68" s="356"/>
      <c r="EF68" s="356"/>
      <c r="EG68" s="355"/>
      <c r="EH68" s="355"/>
      <c r="EI68" s="356"/>
      <c r="EJ68" s="356"/>
      <c r="EK68" s="356"/>
      <c r="EL68" s="356"/>
      <c r="EM68" s="356"/>
      <c r="EN68" s="356"/>
      <c r="EO68" s="356"/>
      <c r="EP68" s="360"/>
    </row>
    <row r="69" spans="1:146" s="266" customFormat="1" ht="19.5" customHeight="1">
      <c r="A69" s="255"/>
      <c r="B69" s="256">
        <v>3</v>
      </c>
      <c r="C69" s="16" t="s">
        <v>12</v>
      </c>
      <c r="D69" s="352"/>
      <c r="E69" s="258" t="e">
        <v>#REF!</v>
      </c>
      <c r="F69" s="600">
        <v>14484.490000000002</v>
      </c>
      <c r="G69" s="337">
        <v>55899</v>
      </c>
      <c r="H69" s="337"/>
      <c r="I69" s="264">
        <v>0</v>
      </c>
      <c r="J69" s="264">
        <v>0</v>
      </c>
      <c r="K69" s="337">
        <v>250</v>
      </c>
      <c r="L69" s="293" t="s">
        <v>443</v>
      </c>
      <c r="M69" s="280" t="s">
        <v>392</v>
      </c>
      <c r="N69" s="280"/>
      <c r="O69" s="337">
        <v>60402</v>
      </c>
      <c r="P69" s="293">
        <v>2100</v>
      </c>
      <c r="Q69" s="280">
        <v>0.03476706069335452</v>
      </c>
      <c r="R69" s="260">
        <v>0.11972633979475485</v>
      </c>
      <c r="S69" s="337">
        <v>9783</v>
      </c>
      <c r="T69" s="293" t="s">
        <v>443</v>
      </c>
      <c r="U69" s="280" t="s">
        <v>392</v>
      </c>
      <c r="V69" s="280"/>
      <c r="W69" s="337">
        <v>9260</v>
      </c>
      <c r="X69" s="651">
        <v>647</v>
      </c>
      <c r="Y69" s="280">
        <v>0.06987041036717062</v>
      </c>
      <c r="Z69" s="280">
        <v>1.0385232744783306</v>
      </c>
      <c r="AA69" s="337">
        <v>0</v>
      </c>
      <c r="AB69" s="293"/>
      <c r="AC69" s="280"/>
      <c r="AD69" s="280"/>
      <c r="AE69" s="337">
        <v>750</v>
      </c>
      <c r="AF69" s="293" t="s">
        <v>443</v>
      </c>
      <c r="AG69" s="280" t="s">
        <v>392</v>
      </c>
      <c r="AH69" s="280"/>
      <c r="AI69" s="337">
        <v>1014</v>
      </c>
      <c r="AJ69" s="337">
        <v>939</v>
      </c>
      <c r="AK69" s="264">
        <v>0.9260355029585798</v>
      </c>
      <c r="AL69" s="264">
        <v>0.22752604797673856</v>
      </c>
      <c r="AM69" s="337">
        <v>1435</v>
      </c>
      <c r="AN69" s="293">
        <v>1435</v>
      </c>
      <c r="AO69" s="280">
        <v>1</v>
      </c>
      <c r="AP69" s="280"/>
      <c r="AQ69" s="337">
        <v>2150</v>
      </c>
      <c r="AR69" s="304" t="s">
        <v>443</v>
      </c>
      <c r="AS69" s="285" t="s">
        <v>392</v>
      </c>
      <c r="AT69" s="280"/>
      <c r="AU69" s="337">
        <v>8339</v>
      </c>
      <c r="AV69" s="648">
        <v>1000</v>
      </c>
      <c r="AW69" s="280">
        <v>0.1199184554502938</v>
      </c>
      <c r="AX69" s="264">
        <v>2.0408163265306123</v>
      </c>
      <c r="AY69" s="337"/>
      <c r="AZ69" s="304"/>
      <c r="BA69" s="285"/>
      <c r="BB69" s="280"/>
      <c r="BC69" s="337"/>
      <c r="BD69" s="337"/>
      <c r="BE69" s="264"/>
      <c r="BF69" s="264" t="s">
        <v>497</v>
      </c>
      <c r="BG69" s="337">
        <v>300</v>
      </c>
      <c r="BH69" s="337">
        <v>58</v>
      </c>
      <c r="BI69" s="264">
        <v>0.19333333333333333</v>
      </c>
      <c r="BJ69" s="668"/>
      <c r="BK69" s="337">
        <v>390</v>
      </c>
      <c r="BL69" s="337">
        <v>74</v>
      </c>
      <c r="BM69" s="264">
        <v>0.18974358974358974</v>
      </c>
      <c r="BN69" s="264">
        <v>1</v>
      </c>
      <c r="BO69" s="337"/>
      <c r="BP69" s="651"/>
      <c r="BQ69" s="264"/>
      <c r="BR69" s="264"/>
      <c r="BS69" s="337">
        <v>853</v>
      </c>
      <c r="BT69" s="337">
        <v>30</v>
      </c>
      <c r="BU69" s="309">
        <v>0.035169988276670575</v>
      </c>
      <c r="BV69" s="309">
        <v>0.2</v>
      </c>
      <c r="BW69" s="337">
        <v>1040</v>
      </c>
      <c r="BX69" s="279" t="s">
        <v>443</v>
      </c>
      <c r="BY69" s="280" t="s">
        <v>392</v>
      </c>
      <c r="BZ69" s="264"/>
      <c r="CA69" s="337">
        <v>42522</v>
      </c>
      <c r="CB69" s="279" t="s">
        <v>443</v>
      </c>
      <c r="CC69" s="280" t="s">
        <v>392</v>
      </c>
      <c r="CD69" s="280"/>
      <c r="CE69" s="337"/>
      <c r="CF69" s="337"/>
      <c r="CG69" s="264"/>
      <c r="CH69" s="264"/>
      <c r="CI69" s="337">
        <v>1062</v>
      </c>
      <c r="CJ69" s="293" t="s">
        <v>443</v>
      </c>
      <c r="CK69" s="293" t="s">
        <v>392</v>
      </c>
      <c r="CL69" s="264"/>
      <c r="CM69" s="337">
        <v>823</v>
      </c>
      <c r="CN69" s="337">
        <v>7.89</v>
      </c>
      <c r="CO69" s="264">
        <v>0.009586877278250304</v>
      </c>
      <c r="CP69" s="264">
        <v>1.360344827586207</v>
      </c>
      <c r="CQ69" s="337">
        <v>46656</v>
      </c>
      <c r="CR69" s="293">
        <v>7882.6</v>
      </c>
      <c r="CS69" s="280">
        <v>0.16895147462277094</v>
      </c>
      <c r="CT69" s="280">
        <v>0.927364705882353</v>
      </c>
      <c r="CU69" s="337">
        <v>1280</v>
      </c>
      <c r="CV69" s="293" t="s">
        <v>443</v>
      </c>
      <c r="CW69" s="293" t="s">
        <v>392</v>
      </c>
      <c r="CX69" s="280"/>
      <c r="CY69" s="337">
        <v>830</v>
      </c>
      <c r="CZ69" s="293">
        <v>280</v>
      </c>
      <c r="DA69" s="264">
        <v>0.3373493975903614</v>
      </c>
      <c r="DB69" s="667"/>
      <c r="DC69" s="337"/>
      <c r="DD69" s="293"/>
      <c r="DE69" s="280"/>
      <c r="DF69" s="264"/>
      <c r="DG69" s="337">
        <v>1336</v>
      </c>
      <c r="DH69" s="293">
        <v>31</v>
      </c>
      <c r="DI69" s="280">
        <v>0.023203592814371257</v>
      </c>
      <c r="DJ69" s="668"/>
      <c r="DK69" s="337"/>
      <c r="DL69" s="337"/>
      <c r="DM69" s="337"/>
      <c r="DN69" s="337"/>
      <c r="DO69" s="337"/>
      <c r="DP69" s="337"/>
      <c r="DQ69" s="264"/>
      <c r="DR69" s="264"/>
      <c r="DS69" s="337" t="e">
        <v>#REF!</v>
      </c>
      <c r="DT69" s="337" t="e">
        <v>#REF!</v>
      </c>
      <c r="DU69" s="264" t="e">
        <v>#REF!</v>
      </c>
      <c r="DV69" s="264"/>
      <c r="DW69" s="337"/>
      <c r="DX69" s="337"/>
      <c r="DY69" s="293"/>
      <c r="DZ69" s="337"/>
      <c r="EA69" s="337"/>
      <c r="EB69" s="337"/>
      <c r="EC69" s="264"/>
      <c r="ED69" s="264"/>
      <c r="EE69" s="337">
        <v>0</v>
      </c>
      <c r="EF69" s="293">
        <v>1129</v>
      </c>
      <c r="EG69" s="448" t="e">
        <v>#DIV/0!</v>
      </c>
      <c r="EH69" s="264"/>
      <c r="EI69" s="337"/>
      <c r="EJ69" s="279"/>
      <c r="EK69" s="280"/>
      <c r="EL69" s="280"/>
      <c r="EM69" s="651"/>
      <c r="EN69" s="651"/>
      <c r="EO69" s="337"/>
      <c r="EP69" s="309"/>
    </row>
    <row r="70" spans="1:146" s="266" customFormat="1" ht="18" customHeight="1" hidden="1">
      <c r="A70" s="255"/>
      <c r="B70" s="256"/>
      <c r="C70" s="282" t="s">
        <v>276</v>
      </c>
      <c r="D70" s="352">
        <v>12</v>
      </c>
      <c r="E70" s="258" t="e">
        <v>#REF!</v>
      </c>
      <c r="F70" s="600" t="e">
        <v>#REF!</v>
      </c>
      <c r="G70" s="317" t="e">
        <v>#REF!</v>
      </c>
      <c r="H70" s="317" t="e">
        <v>#REF!</v>
      </c>
      <c r="I70" s="275"/>
      <c r="J70" s="264" t="e">
        <v>#REF!</v>
      </c>
      <c r="K70" s="317" t="e">
        <v>#REF!</v>
      </c>
      <c r="L70" s="317">
        <v>1200</v>
      </c>
      <c r="M70" s="275"/>
      <c r="N70" s="275"/>
      <c r="O70" s="317" t="e">
        <v>#REF!</v>
      </c>
      <c r="P70" s="317" t="e">
        <v>#REF!</v>
      </c>
      <c r="Q70" s="275"/>
      <c r="R70" s="271"/>
      <c r="S70" s="317" t="e">
        <v>#REF!</v>
      </c>
      <c r="T70" s="317" t="e">
        <v>#REF!</v>
      </c>
      <c r="U70" s="275"/>
      <c r="V70" s="275"/>
      <c r="W70" s="317" t="e">
        <v>#REF!</v>
      </c>
      <c r="X70" s="317" t="e">
        <v>#REF!</v>
      </c>
      <c r="Y70" s="275"/>
      <c r="Z70" s="275"/>
      <c r="AA70" s="317" t="e">
        <v>#REF!</v>
      </c>
      <c r="AB70" s="317" t="e">
        <v>#REF!</v>
      </c>
      <c r="AC70" s="275"/>
      <c r="AD70" s="275"/>
      <c r="AE70" s="317" t="e">
        <v>#REF!</v>
      </c>
      <c r="AF70" s="317" t="e">
        <v>#REF!</v>
      </c>
      <c r="AG70" s="275"/>
      <c r="AH70" s="275"/>
      <c r="AI70" s="317" t="e">
        <v>#REF!</v>
      </c>
      <c r="AJ70" s="317" t="e">
        <v>#REF!</v>
      </c>
      <c r="AK70" s="275"/>
      <c r="AL70" s="275"/>
      <c r="AM70" s="317" t="e">
        <v>#REF!</v>
      </c>
      <c r="AN70" s="317" t="e">
        <v>#REF!</v>
      </c>
      <c r="AO70" s="275"/>
      <c r="AP70" s="275"/>
      <c r="AQ70" s="317" t="e">
        <v>#REF!</v>
      </c>
      <c r="AR70" s="317" t="e">
        <v>#REF!</v>
      </c>
      <c r="AS70" s="275"/>
      <c r="AT70" s="275"/>
      <c r="AU70" s="317" t="e">
        <v>#REF!</v>
      </c>
      <c r="AV70" s="317" t="e">
        <v>#REF!</v>
      </c>
      <c r="AW70" s="312"/>
      <c r="AX70" s="264"/>
      <c r="AY70" s="317" t="e">
        <v>#REF!</v>
      </c>
      <c r="AZ70" s="317" t="e">
        <v>#REF!</v>
      </c>
      <c r="BA70" s="275"/>
      <c r="BB70" s="275"/>
      <c r="BC70" s="317" t="e">
        <v>#REF!</v>
      </c>
      <c r="BD70" s="317" t="e">
        <v>#REF!</v>
      </c>
      <c r="BE70" s="275"/>
      <c r="BF70" s="275"/>
      <c r="BG70" s="317" t="e">
        <v>#REF!</v>
      </c>
      <c r="BH70" s="317"/>
      <c r="BI70" s="275"/>
      <c r="BJ70" s="275"/>
      <c r="BK70" s="317" t="e">
        <v>#REF!</v>
      </c>
      <c r="BL70" s="317" t="e">
        <v>#REF!</v>
      </c>
      <c r="BM70" s="275"/>
      <c r="BN70" s="264"/>
      <c r="BO70" s="317" t="e">
        <v>#REF!</v>
      </c>
      <c r="BP70" s="317" t="e">
        <v>#REF!</v>
      </c>
      <c r="BQ70" s="275"/>
      <c r="BR70" s="275"/>
      <c r="BS70" s="317" t="e">
        <v>#REF!</v>
      </c>
      <c r="BT70" s="317"/>
      <c r="BU70" s="317"/>
      <c r="BV70" s="317"/>
      <c r="BW70" s="317" t="e">
        <v>#REF!</v>
      </c>
      <c r="BX70" s="317" t="e">
        <v>#REF!</v>
      </c>
      <c r="BY70" s="275"/>
      <c r="BZ70" s="275"/>
      <c r="CA70" s="317" t="e">
        <v>#REF!</v>
      </c>
      <c r="CB70" s="317" t="e">
        <v>#REF!</v>
      </c>
      <c r="CC70" s="275"/>
      <c r="CD70" s="275"/>
      <c r="CE70" s="317" t="e">
        <v>#REF!</v>
      </c>
      <c r="CF70" s="317" t="e">
        <v>#REF!</v>
      </c>
      <c r="CG70" s="275"/>
      <c r="CH70" s="275"/>
      <c r="CI70" s="317" t="e">
        <v>#REF!</v>
      </c>
      <c r="CJ70" s="317" t="e">
        <v>#REF!</v>
      </c>
      <c r="CK70" s="275"/>
      <c r="CL70" s="275"/>
      <c r="CM70" s="317" t="e">
        <v>#REF!</v>
      </c>
      <c r="CN70" s="317" t="e">
        <v>#REF!</v>
      </c>
      <c r="CO70" s="275"/>
      <c r="CP70" s="275"/>
      <c r="CQ70" s="317" t="e">
        <v>#REF!</v>
      </c>
      <c r="CR70" s="317" t="e">
        <v>#REF!</v>
      </c>
      <c r="CS70" s="275"/>
      <c r="CT70" s="275"/>
      <c r="CU70" s="317" t="e">
        <v>#REF!</v>
      </c>
      <c r="CV70" s="317" t="e">
        <v>#REF!</v>
      </c>
      <c r="CW70" s="275"/>
      <c r="CX70" s="275"/>
      <c r="CY70" s="317" t="e">
        <v>#REF!</v>
      </c>
      <c r="CZ70" s="317" t="e">
        <v>#REF!</v>
      </c>
      <c r="DA70" s="275"/>
      <c r="DB70" s="275"/>
      <c r="DC70" s="317"/>
      <c r="DD70" s="317" t="e">
        <v>#REF!</v>
      </c>
      <c r="DE70" s="275"/>
      <c r="DF70" s="264"/>
      <c r="DG70" s="317" t="e">
        <v>#REF!</v>
      </c>
      <c r="DH70" s="317" t="e">
        <v>#REF!</v>
      </c>
      <c r="DI70" s="275"/>
      <c r="DJ70" s="275"/>
      <c r="DK70" s="317" t="e">
        <v>#REF!</v>
      </c>
      <c r="DL70" s="317" t="e">
        <v>#REF!</v>
      </c>
      <c r="DM70" s="317"/>
      <c r="DN70" s="317"/>
      <c r="DO70" s="317" t="e">
        <v>#REF!</v>
      </c>
      <c r="DP70" s="317" t="e">
        <v>#REF!</v>
      </c>
      <c r="DQ70" s="275"/>
      <c r="DR70" s="275"/>
      <c r="DS70" s="317" t="e">
        <v>#REF!</v>
      </c>
      <c r="DT70" s="317" t="e">
        <v>#REF!</v>
      </c>
      <c r="DU70" s="275"/>
      <c r="DV70" s="275"/>
      <c r="DW70" s="317"/>
      <c r="DX70" s="317"/>
      <c r="DY70" s="317"/>
      <c r="DZ70" s="317"/>
      <c r="EA70" s="317" t="e">
        <v>#REF!</v>
      </c>
      <c r="EB70" s="317" t="e">
        <v>#REF!</v>
      </c>
      <c r="EC70" s="275"/>
      <c r="ED70" s="275"/>
      <c r="EE70" s="317" t="e">
        <v>#REF!</v>
      </c>
      <c r="EF70" s="317" t="e">
        <v>#REF!</v>
      </c>
      <c r="EG70" s="449"/>
      <c r="EH70" s="275"/>
      <c r="EI70" s="317" t="e">
        <v>#REF!</v>
      </c>
      <c r="EJ70" s="317"/>
      <c r="EK70" s="317"/>
      <c r="EL70" s="317"/>
      <c r="EM70" s="317" t="e">
        <v>#REF!</v>
      </c>
      <c r="EN70" s="317" t="e">
        <v>#REF!</v>
      </c>
      <c r="EO70" s="317"/>
      <c r="EP70" s="314"/>
    </row>
    <row r="71" spans="1:146" s="266" customFormat="1" ht="31.5" hidden="1">
      <c r="A71" s="255"/>
      <c r="B71" s="256"/>
      <c r="C71" s="205" t="s">
        <v>435</v>
      </c>
      <c r="D71" s="320">
        <v>12</v>
      </c>
      <c r="E71" s="258" t="e">
        <v>#REF!</v>
      </c>
      <c r="F71" s="600" t="e">
        <v>#REF!</v>
      </c>
      <c r="G71" s="317" t="e">
        <v>#REF!</v>
      </c>
      <c r="H71" s="317" t="e">
        <v>#REF!</v>
      </c>
      <c r="I71" s="275"/>
      <c r="J71" s="264" t="e">
        <v>#REF!</v>
      </c>
      <c r="K71" s="317" t="e">
        <v>#REF!</v>
      </c>
      <c r="L71" s="317" t="e">
        <v>#REF!</v>
      </c>
      <c r="M71" s="275"/>
      <c r="N71" s="275"/>
      <c r="O71" s="317" t="e">
        <v>#REF!</v>
      </c>
      <c r="P71" s="317" t="e">
        <v>#REF!</v>
      </c>
      <c r="Q71" s="275"/>
      <c r="R71" s="271"/>
      <c r="S71" s="317" t="e">
        <v>#REF!</v>
      </c>
      <c r="T71" s="317" t="e">
        <v>#REF!</v>
      </c>
      <c r="U71" s="275"/>
      <c r="V71" s="275"/>
      <c r="W71" s="317" t="e">
        <v>#REF!</v>
      </c>
      <c r="X71" s="317" t="e">
        <v>#REF!</v>
      </c>
      <c r="Y71" s="275"/>
      <c r="Z71" s="275"/>
      <c r="AA71" s="317" t="e">
        <v>#REF!</v>
      </c>
      <c r="AB71" s="317" t="e">
        <v>#REF!</v>
      </c>
      <c r="AC71" s="275"/>
      <c r="AD71" s="275"/>
      <c r="AE71" s="317" t="e">
        <v>#REF!</v>
      </c>
      <c r="AF71" s="317" t="e">
        <v>#REF!</v>
      </c>
      <c r="AG71" s="275"/>
      <c r="AH71" s="275"/>
      <c r="AI71" s="317" t="e">
        <v>#REF!</v>
      </c>
      <c r="AJ71" s="317" t="e">
        <v>#REF!</v>
      </c>
      <c r="AK71" s="275"/>
      <c r="AL71" s="275"/>
      <c r="AM71" s="317" t="e">
        <v>#REF!</v>
      </c>
      <c r="AN71" s="317" t="e">
        <v>#REF!</v>
      </c>
      <c r="AO71" s="275"/>
      <c r="AP71" s="275"/>
      <c r="AQ71" s="317" t="e">
        <v>#REF!</v>
      </c>
      <c r="AR71" s="317" t="e">
        <v>#REF!</v>
      </c>
      <c r="AS71" s="275"/>
      <c r="AT71" s="275"/>
      <c r="AU71" s="317" t="e">
        <v>#REF!</v>
      </c>
      <c r="AV71" s="317" t="e">
        <v>#REF!</v>
      </c>
      <c r="AW71" s="312"/>
      <c r="AX71" s="264"/>
      <c r="AY71" s="317" t="e">
        <v>#REF!</v>
      </c>
      <c r="AZ71" s="317" t="e">
        <v>#REF!</v>
      </c>
      <c r="BA71" s="275"/>
      <c r="BB71" s="275"/>
      <c r="BC71" s="317" t="e">
        <v>#REF!</v>
      </c>
      <c r="BD71" s="317" t="e">
        <v>#REF!</v>
      </c>
      <c r="BE71" s="275"/>
      <c r="BF71" s="275"/>
      <c r="BG71" s="317" t="e">
        <v>#REF!</v>
      </c>
      <c r="BH71" s="317"/>
      <c r="BI71" s="275"/>
      <c r="BJ71" s="275"/>
      <c r="BK71" s="317" t="e">
        <v>#REF!</v>
      </c>
      <c r="BL71" s="317" t="e">
        <v>#REF!</v>
      </c>
      <c r="BM71" s="275"/>
      <c r="BN71" s="264"/>
      <c r="BO71" s="317" t="e">
        <v>#REF!</v>
      </c>
      <c r="BP71" s="317" t="e">
        <v>#REF!</v>
      </c>
      <c r="BQ71" s="275"/>
      <c r="BR71" s="275"/>
      <c r="BS71" s="317" t="e">
        <v>#REF!</v>
      </c>
      <c r="BT71" s="317"/>
      <c r="BU71" s="317"/>
      <c r="BV71" s="317"/>
      <c r="BW71" s="317" t="e">
        <v>#REF!</v>
      </c>
      <c r="BX71" s="317" t="e">
        <v>#REF!</v>
      </c>
      <c r="BY71" s="275"/>
      <c r="BZ71" s="275"/>
      <c r="CA71" s="317" t="e">
        <v>#REF!</v>
      </c>
      <c r="CB71" s="317" t="e">
        <v>#REF!</v>
      </c>
      <c r="CC71" s="275"/>
      <c r="CD71" s="275"/>
      <c r="CE71" s="317" t="e">
        <v>#REF!</v>
      </c>
      <c r="CF71" s="317" t="e">
        <v>#REF!</v>
      </c>
      <c r="CG71" s="275"/>
      <c r="CH71" s="275"/>
      <c r="CI71" s="317" t="e">
        <v>#REF!</v>
      </c>
      <c r="CJ71" s="317" t="e">
        <v>#REF!</v>
      </c>
      <c r="CK71" s="275"/>
      <c r="CL71" s="275"/>
      <c r="CM71" s="317" t="e">
        <v>#REF!</v>
      </c>
      <c r="CN71" s="317" t="e">
        <v>#REF!</v>
      </c>
      <c r="CO71" s="275"/>
      <c r="CP71" s="275"/>
      <c r="CQ71" s="317" t="e">
        <v>#REF!</v>
      </c>
      <c r="CR71" s="317" t="e">
        <v>#REF!</v>
      </c>
      <c r="CS71" s="275"/>
      <c r="CT71" s="275"/>
      <c r="CU71" s="317" t="e">
        <v>#REF!</v>
      </c>
      <c r="CV71" s="317" t="e">
        <v>#REF!</v>
      </c>
      <c r="CW71" s="275"/>
      <c r="CX71" s="275"/>
      <c r="CY71" s="317" t="e">
        <v>#REF!</v>
      </c>
      <c r="CZ71" s="317" t="e">
        <v>#REF!</v>
      </c>
      <c r="DA71" s="275"/>
      <c r="DB71" s="275"/>
      <c r="DC71" s="317"/>
      <c r="DD71" s="317" t="e">
        <v>#REF!</v>
      </c>
      <c r="DE71" s="275"/>
      <c r="DF71" s="264"/>
      <c r="DG71" s="317" t="e">
        <v>#REF!</v>
      </c>
      <c r="DH71" s="317" t="e">
        <v>#REF!</v>
      </c>
      <c r="DI71" s="275"/>
      <c r="DJ71" s="275"/>
      <c r="DK71" s="317" t="e">
        <v>#REF!</v>
      </c>
      <c r="DL71" s="317" t="e">
        <v>#REF!</v>
      </c>
      <c r="DM71" s="317"/>
      <c r="DN71" s="317"/>
      <c r="DO71" s="317" t="e">
        <v>#REF!</v>
      </c>
      <c r="DP71" s="317" t="e">
        <v>#REF!</v>
      </c>
      <c r="DQ71" s="275"/>
      <c r="DR71" s="275"/>
      <c r="DS71" s="317" t="e">
        <v>#REF!</v>
      </c>
      <c r="DT71" s="317" t="e">
        <v>#REF!</v>
      </c>
      <c r="DU71" s="275"/>
      <c r="DV71" s="275"/>
      <c r="DW71" s="317"/>
      <c r="DX71" s="317"/>
      <c r="DY71" s="317"/>
      <c r="DZ71" s="317"/>
      <c r="EA71" s="317" t="e">
        <v>#REF!</v>
      </c>
      <c r="EB71" s="317" t="e">
        <v>#REF!</v>
      </c>
      <c r="EC71" s="275"/>
      <c r="ED71" s="275"/>
      <c r="EE71" s="317" t="e">
        <v>#REF!</v>
      </c>
      <c r="EF71" s="317" t="e">
        <v>#REF!</v>
      </c>
      <c r="EG71" s="449"/>
      <c r="EH71" s="275"/>
      <c r="EI71" s="317" t="e">
        <v>#REF!</v>
      </c>
      <c r="EJ71" s="317"/>
      <c r="EK71" s="317"/>
      <c r="EL71" s="317"/>
      <c r="EM71" s="317" t="e">
        <v>#REF!</v>
      </c>
      <c r="EN71" s="317" t="e">
        <v>#REF!</v>
      </c>
      <c r="EO71" s="317"/>
      <c r="EP71" s="314"/>
    </row>
    <row r="72" spans="1:146" s="266" customFormat="1" ht="30.75" customHeight="1" hidden="1">
      <c r="A72" s="255"/>
      <c r="B72" s="256"/>
      <c r="C72" s="205" t="s">
        <v>64</v>
      </c>
      <c r="D72" s="320" t="s">
        <v>577</v>
      </c>
      <c r="E72" s="258" t="e">
        <v>#REF!</v>
      </c>
      <c r="F72" s="600">
        <v>0</v>
      </c>
      <c r="G72" s="361"/>
      <c r="H72" s="361"/>
      <c r="I72" s="362"/>
      <c r="J72" s="264">
        <v>0</v>
      </c>
      <c r="K72" s="361"/>
      <c r="L72" s="361"/>
      <c r="M72" s="362"/>
      <c r="N72" s="362"/>
      <c r="O72" s="361"/>
      <c r="P72" s="361"/>
      <c r="Q72" s="362"/>
      <c r="R72" s="271"/>
      <c r="S72" s="361"/>
      <c r="T72" s="361"/>
      <c r="U72" s="362"/>
      <c r="V72" s="362"/>
      <c r="W72" s="361"/>
      <c r="X72" s="361"/>
      <c r="Y72" s="362"/>
      <c r="Z72" s="362"/>
      <c r="AA72" s="361"/>
      <c r="AB72" s="361"/>
      <c r="AC72" s="362"/>
      <c r="AD72" s="362"/>
      <c r="AE72" s="361"/>
      <c r="AF72" s="361"/>
      <c r="AG72" s="362"/>
      <c r="AH72" s="362"/>
      <c r="AI72" s="361"/>
      <c r="AJ72" s="361"/>
      <c r="AK72" s="362"/>
      <c r="AL72" s="362"/>
      <c r="AM72" s="361"/>
      <c r="AN72" s="361"/>
      <c r="AO72" s="362"/>
      <c r="AP72" s="362"/>
      <c r="AQ72" s="361"/>
      <c r="AR72" s="361"/>
      <c r="AS72" s="362"/>
      <c r="AT72" s="362"/>
      <c r="AU72" s="361"/>
      <c r="AV72" s="361"/>
      <c r="AW72" s="363"/>
      <c r="AX72" s="264"/>
      <c r="AY72" s="361"/>
      <c r="AZ72" s="361"/>
      <c r="BA72" s="362"/>
      <c r="BB72" s="362"/>
      <c r="BC72" s="361"/>
      <c r="BD72" s="361"/>
      <c r="BE72" s="362"/>
      <c r="BF72" s="362"/>
      <c r="BG72" s="361"/>
      <c r="BH72" s="361"/>
      <c r="BI72" s="362"/>
      <c r="BJ72" s="362"/>
      <c r="BK72" s="361"/>
      <c r="BL72" s="361"/>
      <c r="BM72" s="362"/>
      <c r="BN72" s="264"/>
      <c r="BO72" s="361"/>
      <c r="BP72" s="361"/>
      <c r="BQ72" s="362"/>
      <c r="BR72" s="362"/>
      <c r="BS72" s="361"/>
      <c r="BT72" s="361"/>
      <c r="BU72" s="361"/>
      <c r="BV72" s="361"/>
      <c r="BW72" s="361"/>
      <c r="BX72" s="361"/>
      <c r="BY72" s="362"/>
      <c r="BZ72" s="362"/>
      <c r="CA72" s="361"/>
      <c r="CB72" s="361"/>
      <c r="CC72" s="362"/>
      <c r="CD72" s="362"/>
      <c r="CE72" s="361"/>
      <c r="CF72" s="361"/>
      <c r="CG72" s="362"/>
      <c r="CH72" s="362"/>
      <c r="CI72" s="361"/>
      <c r="CJ72" s="361"/>
      <c r="CK72" s="362"/>
      <c r="CL72" s="362"/>
      <c r="CM72" s="361"/>
      <c r="CN72" s="361"/>
      <c r="CO72" s="362"/>
      <c r="CP72" s="362"/>
      <c r="CQ72" s="361"/>
      <c r="CR72" s="361"/>
      <c r="CS72" s="362"/>
      <c r="CT72" s="362"/>
      <c r="CU72" s="361"/>
      <c r="CV72" s="361"/>
      <c r="CW72" s="362"/>
      <c r="CX72" s="362"/>
      <c r="CY72" s="361"/>
      <c r="CZ72" s="361"/>
      <c r="DA72" s="362"/>
      <c r="DB72" s="362"/>
      <c r="DC72" s="361"/>
      <c r="DD72" s="361"/>
      <c r="DE72" s="362"/>
      <c r="DF72" s="264"/>
      <c r="DG72" s="361"/>
      <c r="DH72" s="361"/>
      <c r="DI72" s="362"/>
      <c r="DJ72" s="362"/>
      <c r="DK72" s="361"/>
      <c r="DL72" s="361"/>
      <c r="DM72" s="361"/>
      <c r="DN72" s="361"/>
      <c r="DO72" s="361"/>
      <c r="DP72" s="361"/>
      <c r="DQ72" s="362"/>
      <c r="DR72" s="362"/>
      <c r="DS72" s="361"/>
      <c r="DT72" s="361"/>
      <c r="DU72" s="362"/>
      <c r="DV72" s="362"/>
      <c r="DW72" s="361"/>
      <c r="DX72" s="361"/>
      <c r="DY72" s="361"/>
      <c r="DZ72" s="361"/>
      <c r="EA72" s="361"/>
      <c r="EB72" s="361"/>
      <c r="EC72" s="362"/>
      <c r="ED72" s="362"/>
      <c r="EE72" s="361"/>
      <c r="EF72" s="361"/>
      <c r="EG72" s="450"/>
      <c r="EH72" s="362"/>
      <c r="EI72" s="361"/>
      <c r="EJ72" s="361"/>
      <c r="EK72" s="361"/>
      <c r="EL72" s="361"/>
      <c r="EM72" s="361"/>
      <c r="EN72" s="361"/>
      <c r="EO72" s="361"/>
      <c r="EP72" s="364"/>
    </row>
    <row r="73" spans="1:146" s="277" customFormat="1" ht="30.75" customHeight="1" hidden="1">
      <c r="A73" s="267"/>
      <c r="B73" s="319" t="s">
        <v>29</v>
      </c>
      <c r="C73" s="205" t="s">
        <v>436</v>
      </c>
      <c r="D73" s="320"/>
      <c r="E73" s="258" t="e">
        <v>#REF!</v>
      </c>
      <c r="F73" s="600">
        <v>0</v>
      </c>
      <c r="G73" s="303">
        <v>0</v>
      </c>
      <c r="H73" s="303">
        <v>0</v>
      </c>
      <c r="I73" s="275"/>
      <c r="J73" s="264">
        <v>0</v>
      </c>
      <c r="K73" s="303">
        <v>0</v>
      </c>
      <c r="L73" s="303">
        <v>0</v>
      </c>
      <c r="M73" s="275"/>
      <c r="N73" s="275"/>
      <c r="O73" s="303">
        <v>0</v>
      </c>
      <c r="P73" s="303">
        <v>0</v>
      </c>
      <c r="Q73" s="275"/>
      <c r="R73" s="271"/>
      <c r="S73" s="303">
        <v>0</v>
      </c>
      <c r="T73" s="303">
        <v>0</v>
      </c>
      <c r="U73" s="275"/>
      <c r="V73" s="275"/>
      <c r="W73" s="303">
        <v>0</v>
      </c>
      <c r="X73" s="303">
        <v>0</v>
      </c>
      <c r="Y73" s="275"/>
      <c r="Z73" s="275"/>
      <c r="AA73" s="303">
        <v>0</v>
      </c>
      <c r="AB73" s="303">
        <v>0</v>
      </c>
      <c r="AC73" s="275"/>
      <c r="AD73" s="275"/>
      <c r="AE73" s="303">
        <v>0</v>
      </c>
      <c r="AF73" s="303">
        <v>0</v>
      </c>
      <c r="AG73" s="275"/>
      <c r="AH73" s="275"/>
      <c r="AI73" s="303">
        <v>0</v>
      </c>
      <c r="AJ73" s="303">
        <v>0</v>
      </c>
      <c r="AK73" s="275"/>
      <c r="AL73" s="275"/>
      <c r="AM73" s="303">
        <v>0</v>
      </c>
      <c r="AN73" s="303">
        <v>0</v>
      </c>
      <c r="AO73" s="275"/>
      <c r="AP73" s="275"/>
      <c r="AQ73" s="303">
        <v>0</v>
      </c>
      <c r="AR73" s="303">
        <v>0</v>
      </c>
      <c r="AS73" s="275"/>
      <c r="AT73" s="275"/>
      <c r="AU73" s="303">
        <v>0</v>
      </c>
      <c r="AV73" s="303">
        <v>0</v>
      </c>
      <c r="AW73" s="312"/>
      <c r="AX73" s="264"/>
      <c r="AY73" s="303">
        <v>0</v>
      </c>
      <c r="AZ73" s="303">
        <v>0</v>
      </c>
      <c r="BA73" s="275"/>
      <c r="BB73" s="275"/>
      <c r="BC73" s="303">
        <v>0</v>
      </c>
      <c r="BD73" s="303">
        <v>0</v>
      </c>
      <c r="BE73" s="275"/>
      <c r="BF73" s="275"/>
      <c r="BG73" s="303">
        <v>0</v>
      </c>
      <c r="BH73" s="303"/>
      <c r="BI73" s="275"/>
      <c r="BJ73" s="275"/>
      <c r="BK73" s="303">
        <v>0</v>
      </c>
      <c r="BL73" s="303">
        <v>0</v>
      </c>
      <c r="BM73" s="275"/>
      <c r="BN73" s="264"/>
      <c r="BO73" s="303">
        <v>0</v>
      </c>
      <c r="BP73" s="303">
        <v>0</v>
      </c>
      <c r="BQ73" s="275"/>
      <c r="BR73" s="275"/>
      <c r="BS73" s="303">
        <v>0</v>
      </c>
      <c r="BT73" s="303"/>
      <c r="BU73" s="303"/>
      <c r="BV73" s="303"/>
      <c r="BW73" s="303">
        <v>0</v>
      </c>
      <c r="BX73" s="303">
        <v>0</v>
      </c>
      <c r="BY73" s="275"/>
      <c r="BZ73" s="275"/>
      <c r="CA73" s="303">
        <v>0</v>
      </c>
      <c r="CB73" s="303">
        <v>0</v>
      </c>
      <c r="CC73" s="275"/>
      <c r="CD73" s="275"/>
      <c r="CE73" s="303">
        <v>0</v>
      </c>
      <c r="CF73" s="303">
        <v>0</v>
      </c>
      <c r="CG73" s="275"/>
      <c r="CH73" s="275"/>
      <c r="CI73" s="303">
        <v>0</v>
      </c>
      <c r="CJ73" s="303">
        <v>0</v>
      </c>
      <c r="CK73" s="275"/>
      <c r="CL73" s="275"/>
      <c r="CM73" s="303">
        <v>0</v>
      </c>
      <c r="CN73" s="303">
        <v>0</v>
      </c>
      <c r="CO73" s="275"/>
      <c r="CP73" s="275"/>
      <c r="CQ73" s="303">
        <v>0</v>
      </c>
      <c r="CR73" s="303">
        <v>0</v>
      </c>
      <c r="CS73" s="275"/>
      <c r="CT73" s="275"/>
      <c r="CU73" s="303">
        <v>0</v>
      </c>
      <c r="CV73" s="303">
        <v>0</v>
      </c>
      <c r="CW73" s="275"/>
      <c r="CX73" s="275"/>
      <c r="CY73" s="303">
        <v>0</v>
      </c>
      <c r="CZ73" s="303">
        <v>0</v>
      </c>
      <c r="DA73" s="275"/>
      <c r="DB73" s="275"/>
      <c r="DC73" s="303"/>
      <c r="DD73" s="303">
        <v>0</v>
      </c>
      <c r="DE73" s="275"/>
      <c r="DF73" s="264"/>
      <c r="DG73" s="303">
        <v>0</v>
      </c>
      <c r="DH73" s="303">
        <v>0</v>
      </c>
      <c r="DI73" s="275"/>
      <c r="DJ73" s="275"/>
      <c r="DK73" s="303">
        <v>0</v>
      </c>
      <c r="DL73" s="303">
        <v>0</v>
      </c>
      <c r="DM73" s="303"/>
      <c r="DN73" s="303"/>
      <c r="DO73" s="303">
        <v>0</v>
      </c>
      <c r="DP73" s="303">
        <v>0</v>
      </c>
      <c r="DQ73" s="275"/>
      <c r="DR73" s="275"/>
      <c r="DS73" s="303">
        <v>0</v>
      </c>
      <c r="DT73" s="303">
        <v>0</v>
      </c>
      <c r="DU73" s="275"/>
      <c r="DV73" s="275"/>
      <c r="DW73" s="303"/>
      <c r="DX73" s="303"/>
      <c r="DY73" s="303"/>
      <c r="DZ73" s="303"/>
      <c r="EA73" s="303">
        <v>0</v>
      </c>
      <c r="EB73" s="303">
        <v>0</v>
      </c>
      <c r="EC73" s="275"/>
      <c r="ED73" s="275"/>
      <c r="EE73" s="303">
        <v>0</v>
      </c>
      <c r="EF73" s="303">
        <v>0</v>
      </c>
      <c r="EG73" s="449"/>
      <c r="EH73" s="275"/>
      <c r="EI73" s="303">
        <v>0</v>
      </c>
      <c r="EJ73" s="303"/>
      <c r="EK73" s="303"/>
      <c r="EL73" s="303"/>
      <c r="EM73" s="303">
        <v>0</v>
      </c>
      <c r="EN73" s="303">
        <v>0</v>
      </c>
      <c r="EO73" s="303"/>
      <c r="EP73" s="314"/>
    </row>
    <row r="74" spans="1:146" s="277" customFormat="1" ht="15" customHeight="1" hidden="1">
      <c r="A74" s="267"/>
      <c r="B74" s="256">
        <v>1</v>
      </c>
      <c r="C74" s="257" t="s">
        <v>274</v>
      </c>
      <c r="D74" s="256"/>
      <c r="E74" s="258" t="e">
        <v>#REF!</v>
      </c>
      <c r="F74" s="600">
        <v>0</v>
      </c>
      <c r="G74" s="303">
        <v>0</v>
      </c>
      <c r="H74" s="303">
        <v>0</v>
      </c>
      <c r="I74" s="275"/>
      <c r="J74" s="264">
        <v>0</v>
      </c>
      <c r="K74" s="303">
        <v>0</v>
      </c>
      <c r="L74" s="303">
        <v>0</v>
      </c>
      <c r="M74" s="275"/>
      <c r="N74" s="275"/>
      <c r="O74" s="303">
        <v>0</v>
      </c>
      <c r="P74" s="303">
        <v>0</v>
      </c>
      <c r="Q74" s="275"/>
      <c r="R74" s="271"/>
      <c r="S74" s="303">
        <v>0</v>
      </c>
      <c r="T74" s="303">
        <v>0</v>
      </c>
      <c r="U74" s="275"/>
      <c r="V74" s="275"/>
      <c r="W74" s="303">
        <v>0</v>
      </c>
      <c r="X74" s="303">
        <v>0</v>
      </c>
      <c r="Y74" s="275"/>
      <c r="Z74" s="275"/>
      <c r="AA74" s="303">
        <v>0</v>
      </c>
      <c r="AB74" s="303">
        <v>0</v>
      </c>
      <c r="AC74" s="275"/>
      <c r="AD74" s="275"/>
      <c r="AE74" s="303">
        <v>0</v>
      </c>
      <c r="AF74" s="303">
        <v>0</v>
      </c>
      <c r="AG74" s="275"/>
      <c r="AH74" s="275"/>
      <c r="AI74" s="303">
        <v>0</v>
      </c>
      <c r="AJ74" s="303">
        <v>0</v>
      </c>
      <c r="AK74" s="275"/>
      <c r="AL74" s="275"/>
      <c r="AM74" s="303">
        <v>0</v>
      </c>
      <c r="AN74" s="303">
        <v>0</v>
      </c>
      <c r="AO74" s="275"/>
      <c r="AP74" s="275"/>
      <c r="AQ74" s="303">
        <v>0</v>
      </c>
      <c r="AR74" s="303">
        <v>0</v>
      </c>
      <c r="AS74" s="275"/>
      <c r="AT74" s="275"/>
      <c r="AU74" s="303">
        <v>0</v>
      </c>
      <c r="AV74" s="303">
        <v>0</v>
      </c>
      <c r="AW74" s="312"/>
      <c r="AX74" s="264"/>
      <c r="AY74" s="303">
        <v>0</v>
      </c>
      <c r="AZ74" s="303">
        <v>0</v>
      </c>
      <c r="BA74" s="275"/>
      <c r="BB74" s="275"/>
      <c r="BC74" s="303">
        <v>0</v>
      </c>
      <c r="BD74" s="303">
        <v>0</v>
      </c>
      <c r="BE74" s="275"/>
      <c r="BF74" s="275"/>
      <c r="BG74" s="303">
        <v>0</v>
      </c>
      <c r="BH74" s="303"/>
      <c r="BI74" s="275"/>
      <c r="BJ74" s="275"/>
      <c r="BK74" s="303">
        <v>0</v>
      </c>
      <c r="BL74" s="303">
        <v>0</v>
      </c>
      <c r="BM74" s="275"/>
      <c r="BN74" s="264"/>
      <c r="BO74" s="303">
        <v>0</v>
      </c>
      <c r="BP74" s="303">
        <v>0</v>
      </c>
      <c r="BQ74" s="275"/>
      <c r="BR74" s="275"/>
      <c r="BS74" s="303">
        <v>0</v>
      </c>
      <c r="BT74" s="303"/>
      <c r="BU74" s="303"/>
      <c r="BV74" s="303"/>
      <c r="BW74" s="303">
        <v>0</v>
      </c>
      <c r="BX74" s="303">
        <v>0</v>
      </c>
      <c r="BY74" s="275"/>
      <c r="BZ74" s="275"/>
      <c r="CA74" s="303">
        <v>0</v>
      </c>
      <c r="CB74" s="303">
        <v>0</v>
      </c>
      <c r="CC74" s="275"/>
      <c r="CD74" s="275"/>
      <c r="CE74" s="303">
        <v>0</v>
      </c>
      <c r="CF74" s="303">
        <v>0</v>
      </c>
      <c r="CG74" s="275"/>
      <c r="CH74" s="275"/>
      <c r="CI74" s="303">
        <v>0</v>
      </c>
      <c r="CJ74" s="303">
        <v>0</v>
      </c>
      <c r="CK74" s="275"/>
      <c r="CL74" s="275"/>
      <c r="CM74" s="303">
        <v>0</v>
      </c>
      <c r="CN74" s="303">
        <v>0</v>
      </c>
      <c r="CO74" s="275"/>
      <c r="CP74" s="275"/>
      <c r="CQ74" s="303">
        <v>0</v>
      </c>
      <c r="CR74" s="303">
        <v>0</v>
      </c>
      <c r="CS74" s="275"/>
      <c r="CT74" s="275"/>
      <c r="CU74" s="303">
        <v>0</v>
      </c>
      <c r="CV74" s="303">
        <v>0</v>
      </c>
      <c r="CW74" s="275"/>
      <c r="CX74" s="275"/>
      <c r="CY74" s="303">
        <v>0</v>
      </c>
      <c r="CZ74" s="303">
        <v>0</v>
      </c>
      <c r="DA74" s="275"/>
      <c r="DB74" s="275"/>
      <c r="DC74" s="303"/>
      <c r="DD74" s="303">
        <v>0</v>
      </c>
      <c r="DE74" s="275"/>
      <c r="DF74" s="264"/>
      <c r="DG74" s="303">
        <v>0</v>
      </c>
      <c r="DH74" s="303">
        <v>0</v>
      </c>
      <c r="DI74" s="275"/>
      <c r="DJ74" s="275"/>
      <c r="DK74" s="303">
        <v>0</v>
      </c>
      <c r="DL74" s="303">
        <v>0</v>
      </c>
      <c r="DM74" s="303"/>
      <c r="DN74" s="303"/>
      <c r="DO74" s="307">
        <v>0</v>
      </c>
      <c r="DP74" s="307">
        <v>0</v>
      </c>
      <c r="DQ74" s="264"/>
      <c r="DR74" s="264"/>
      <c r="DS74" s="303">
        <v>0</v>
      </c>
      <c r="DT74" s="303">
        <v>0</v>
      </c>
      <c r="DU74" s="275"/>
      <c r="DV74" s="275"/>
      <c r="DW74" s="303"/>
      <c r="DX74" s="303"/>
      <c r="DY74" s="303"/>
      <c r="DZ74" s="303"/>
      <c r="EA74" s="303">
        <v>0</v>
      </c>
      <c r="EB74" s="303">
        <v>0</v>
      </c>
      <c r="EC74" s="275"/>
      <c r="ED74" s="275"/>
      <c r="EE74" s="303">
        <v>0</v>
      </c>
      <c r="EF74" s="303">
        <v>0</v>
      </c>
      <c r="EG74" s="449"/>
      <c r="EH74" s="275"/>
      <c r="EI74" s="303">
        <v>0</v>
      </c>
      <c r="EJ74" s="303"/>
      <c r="EK74" s="303"/>
      <c r="EL74" s="303"/>
      <c r="EM74" s="303">
        <v>0</v>
      </c>
      <c r="EN74" s="303">
        <v>0</v>
      </c>
      <c r="EO74" s="303"/>
      <c r="EP74" s="314"/>
    </row>
    <row r="75" spans="1:146" s="277" customFormat="1" ht="15" customHeight="1" hidden="1">
      <c r="A75" s="267"/>
      <c r="B75" s="268"/>
      <c r="C75" s="282" t="s">
        <v>61</v>
      </c>
      <c r="D75" s="365">
        <v>16</v>
      </c>
      <c r="E75" s="258" t="e">
        <v>#REF!</v>
      </c>
      <c r="F75" s="600">
        <v>0</v>
      </c>
      <c r="G75" s="303"/>
      <c r="H75" s="303"/>
      <c r="I75" s="275"/>
      <c r="J75" s="264">
        <v>0</v>
      </c>
      <c r="K75" s="303"/>
      <c r="L75" s="303"/>
      <c r="M75" s="275"/>
      <c r="N75" s="275"/>
      <c r="O75" s="303"/>
      <c r="P75" s="303"/>
      <c r="Q75" s="275"/>
      <c r="R75" s="271"/>
      <c r="S75" s="303"/>
      <c r="T75" s="303"/>
      <c r="U75" s="275"/>
      <c r="V75" s="275"/>
      <c r="W75" s="303"/>
      <c r="X75" s="303"/>
      <c r="Y75" s="275"/>
      <c r="Z75" s="275"/>
      <c r="AA75" s="303"/>
      <c r="AB75" s="303"/>
      <c r="AC75" s="275"/>
      <c r="AD75" s="275"/>
      <c r="AE75" s="303"/>
      <c r="AF75" s="303"/>
      <c r="AG75" s="275"/>
      <c r="AH75" s="275"/>
      <c r="AI75" s="303"/>
      <c r="AJ75" s="303"/>
      <c r="AK75" s="275"/>
      <c r="AL75" s="275"/>
      <c r="AM75" s="303"/>
      <c r="AN75" s="303"/>
      <c r="AO75" s="275"/>
      <c r="AP75" s="275"/>
      <c r="AQ75" s="303"/>
      <c r="AR75" s="303"/>
      <c r="AS75" s="275"/>
      <c r="AT75" s="275"/>
      <c r="AU75" s="303"/>
      <c r="AV75" s="303"/>
      <c r="AW75" s="312"/>
      <c r="AX75" s="264"/>
      <c r="AY75" s="303"/>
      <c r="AZ75" s="303"/>
      <c r="BA75" s="275"/>
      <c r="BB75" s="275"/>
      <c r="BC75" s="303"/>
      <c r="BD75" s="303"/>
      <c r="BE75" s="275"/>
      <c r="BF75" s="275"/>
      <c r="BG75" s="303"/>
      <c r="BH75" s="303"/>
      <c r="BI75" s="275"/>
      <c r="BJ75" s="275"/>
      <c r="BK75" s="303"/>
      <c r="BL75" s="303"/>
      <c r="BM75" s="275"/>
      <c r="BN75" s="264"/>
      <c r="BO75" s="303"/>
      <c r="BP75" s="303"/>
      <c r="BQ75" s="275"/>
      <c r="BR75" s="275"/>
      <c r="BS75" s="303"/>
      <c r="BT75" s="303"/>
      <c r="BU75" s="303"/>
      <c r="BV75" s="303"/>
      <c r="BW75" s="303"/>
      <c r="BX75" s="303"/>
      <c r="BY75" s="275"/>
      <c r="BZ75" s="275"/>
      <c r="CA75" s="303"/>
      <c r="CB75" s="303"/>
      <c r="CC75" s="275"/>
      <c r="CD75" s="275"/>
      <c r="CE75" s="303"/>
      <c r="CF75" s="303"/>
      <c r="CG75" s="275"/>
      <c r="CH75" s="275"/>
      <c r="CI75" s="303"/>
      <c r="CJ75" s="303"/>
      <c r="CK75" s="275"/>
      <c r="CL75" s="275"/>
      <c r="CM75" s="303"/>
      <c r="CN75" s="303"/>
      <c r="CO75" s="275"/>
      <c r="CP75" s="275"/>
      <c r="CQ75" s="303"/>
      <c r="CR75" s="303"/>
      <c r="CS75" s="275"/>
      <c r="CT75" s="275"/>
      <c r="CU75" s="303"/>
      <c r="CV75" s="303"/>
      <c r="CW75" s="275"/>
      <c r="CX75" s="275"/>
      <c r="CY75" s="303"/>
      <c r="CZ75" s="303"/>
      <c r="DA75" s="275"/>
      <c r="DB75" s="275"/>
      <c r="DC75" s="303"/>
      <c r="DD75" s="303"/>
      <c r="DE75" s="275"/>
      <c r="DF75" s="264"/>
      <c r="DG75" s="303"/>
      <c r="DH75" s="303"/>
      <c r="DI75" s="275"/>
      <c r="DJ75" s="275"/>
      <c r="DK75" s="303"/>
      <c r="DL75" s="303"/>
      <c r="DM75" s="303"/>
      <c r="DN75" s="303"/>
      <c r="DO75" s="303"/>
      <c r="DP75" s="303"/>
      <c r="DQ75" s="275"/>
      <c r="DR75" s="275"/>
      <c r="DS75" s="303"/>
      <c r="DT75" s="303"/>
      <c r="DU75" s="275"/>
      <c r="DV75" s="275"/>
      <c r="DW75" s="303"/>
      <c r="DX75" s="303"/>
      <c r="DY75" s="303"/>
      <c r="DZ75" s="303"/>
      <c r="EA75" s="303"/>
      <c r="EB75" s="303"/>
      <c r="EC75" s="275"/>
      <c r="ED75" s="275"/>
      <c r="EE75" s="303"/>
      <c r="EF75" s="303"/>
      <c r="EG75" s="449"/>
      <c r="EH75" s="275"/>
      <c r="EI75" s="303"/>
      <c r="EJ75" s="303"/>
      <c r="EK75" s="303"/>
      <c r="EL75" s="303"/>
      <c r="EM75" s="303"/>
      <c r="EN75" s="303"/>
      <c r="EO75" s="303"/>
      <c r="EP75" s="314"/>
    </row>
    <row r="76" spans="1:146" s="277" customFormat="1" ht="15" customHeight="1" hidden="1">
      <c r="A76" s="267"/>
      <c r="B76" s="268"/>
      <c r="C76" s="282" t="s">
        <v>62</v>
      </c>
      <c r="D76" s="365">
        <v>16</v>
      </c>
      <c r="E76" s="258" t="e">
        <v>#REF!</v>
      </c>
      <c r="F76" s="600">
        <v>0</v>
      </c>
      <c r="G76" s="303"/>
      <c r="H76" s="303"/>
      <c r="I76" s="275"/>
      <c r="J76" s="264">
        <v>0</v>
      </c>
      <c r="K76" s="303"/>
      <c r="L76" s="303"/>
      <c r="M76" s="275"/>
      <c r="N76" s="275"/>
      <c r="O76" s="303"/>
      <c r="P76" s="303"/>
      <c r="Q76" s="275"/>
      <c r="R76" s="271"/>
      <c r="S76" s="303"/>
      <c r="T76" s="303"/>
      <c r="U76" s="275"/>
      <c r="V76" s="275"/>
      <c r="W76" s="303"/>
      <c r="X76" s="303"/>
      <c r="Y76" s="275"/>
      <c r="Z76" s="275"/>
      <c r="AA76" s="303"/>
      <c r="AB76" s="303"/>
      <c r="AC76" s="275"/>
      <c r="AD76" s="275"/>
      <c r="AE76" s="303"/>
      <c r="AF76" s="303"/>
      <c r="AG76" s="275"/>
      <c r="AH76" s="275"/>
      <c r="AI76" s="303"/>
      <c r="AJ76" s="303"/>
      <c r="AK76" s="275"/>
      <c r="AL76" s="275"/>
      <c r="AM76" s="303"/>
      <c r="AN76" s="303"/>
      <c r="AO76" s="275"/>
      <c r="AP76" s="275"/>
      <c r="AQ76" s="303"/>
      <c r="AR76" s="303"/>
      <c r="AS76" s="275"/>
      <c r="AT76" s="275"/>
      <c r="AU76" s="303"/>
      <c r="AV76" s="303"/>
      <c r="AW76" s="312"/>
      <c r="AX76" s="264"/>
      <c r="AY76" s="303"/>
      <c r="AZ76" s="303"/>
      <c r="BA76" s="275"/>
      <c r="BB76" s="275"/>
      <c r="BC76" s="303"/>
      <c r="BD76" s="303"/>
      <c r="BE76" s="275"/>
      <c r="BF76" s="275"/>
      <c r="BG76" s="303"/>
      <c r="BH76" s="303"/>
      <c r="BI76" s="275"/>
      <c r="BJ76" s="275"/>
      <c r="BK76" s="303"/>
      <c r="BL76" s="303"/>
      <c r="BM76" s="275"/>
      <c r="BN76" s="264"/>
      <c r="BO76" s="303"/>
      <c r="BP76" s="303"/>
      <c r="BQ76" s="275"/>
      <c r="BR76" s="275"/>
      <c r="BS76" s="303"/>
      <c r="BT76" s="303"/>
      <c r="BU76" s="303"/>
      <c r="BV76" s="303"/>
      <c r="BW76" s="303"/>
      <c r="BX76" s="303"/>
      <c r="BY76" s="275"/>
      <c r="BZ76" s="275"/>
      <c r="CA76" s="303"/>
      <c r="CB76" s="303"/>
      <c r="CC76" s="275"/>
      <c r="CD76" s="275"/>
      <c r="CE76" s="303"/>
      <c r="CF76" s="303"/>
      <c r="CG76" s="275"/>
      <c r="CH76" s="275"/>
      <c r="CI76" s="303"/>
      <c r="CJ76" s="303"/>
      <c r="CK76" s="275"/>
      <c r="CL76" s="275"/>
      <c r="CM76" s="303"/>
      <c r="CN76" s="303"/>
      <c r="CO76" s="275"/>
      <c r="CP76" s="275"/>
      <c r="CQ76" s="303"/>
      <c r="CR76" s="303"/>
      <c r="CS76" s="275"/>
      <c r="CT76" s="275"/>
      <c r="CU76" s="303"/>
      <c r="CV76" s="303"/>
      <c r="CW76" s="275"/>
      <c r="CX76" s="275"/>
      <c r="CY76" s="303"/>
      <c r="CZ76" s="303"/>
      <c r="DA76" s="275"/>
      <c r="DB76" s="275"/>
      <c r="DC76" s="303"/>
      <c r="DD76" s="303"/>
      <c r="DE76" s="275"/>
      <c r="DF76" s="264"/>
      <c r="DG76" s="303"/>
      <c r="DH76" s="303"/>
      <c r="DI76" s="275"/>
      <c r="DJ76" s="275"/>
      <c r="DK76" s="303"/>
      <c r="DL76" s="303"/>
      <c r="DM76" s="303"/>
      <c r="DN76" s="303"/>
      <c r="DO76" s="366"/>
      <c r="DP76" s="366"/>
      <c r="DQ76" s="367"/>
      <c r="DR76" s="367"/>
      <c r="DS76" s="303"/>
      <c r="DT76" s="303"/>
      <c r="DU76" s="275"/>
      <c r="DV76" s="275"/>
      <c r="DW76" s="303"/>
      <c r="DX76" s="303"/>
      <c r="DY76" s="303"/>
      <c r="DZ76" s="303"/>
      <c r="EA76" s="303"/>
      <c r="EB76" s="303"/>
      <c r="EC76" s="275"/>
      <c r="ED76" s="275"/>
      <c r="EE76" s="303"/>
      <c r="EF76" s="303"/>
      <c r="EG76" s="449"/>
      <c r="EH76" s="275"/>
      <c r="EI76" s="303"/>
      <c r="EJ76" s="303"/>
      <c r="EK76" s="303"/>
      <c r="EL76" s="303"/>
      <c r="EM76" s="303"/>
      <c r="EN76" s="303"/>
      <c r="EO76" s="303"/>
      <c r="EP76" s="314"/>
    </row>
    <row r="77" spans="1:146" s="277" customFormat="1" ht="20.25" customHeight="1">
      <c r="A77" s="267"/>
      <c r="B77" s="268" t="s">
        <v>79</v>
      </c>
      <c r="C77" s="269" t="s">
        <v>191</v>
      </c>
      <c r="D77" s="365"/>
      <c r="E77" s="258" t="e">
        <v>#REF!</v>
      </c>
      <c r="F77" s="600">
        <v>0</v>
      </c>
      <c r="G77" s="303"/>
      <c r="H77" s="303"/>
      <c r="I77" s="275"/>
      <c r="J77" s="264">
        <v>0</v>
      </c>
      <c r="K77" s="303"/>
      <c r="L77" s="303"/>
      <c r="M77" s="275"/>
      <c r="N77" s="275"/>
      <c r="O77" s="303"/>
      <c r="P77" s="303"/>
      <c r="Q77" s="275"/>
      <c r="R77" s="271"/>
      <c r="S77" s="303"/>
      <c r="T77" s="303"/>
      <c r="U77" s="275"/>
      <c r="V77" s="275"/>
      <c r="W77" s="303"/>
      <c r="X77" s="303"/>
      <c r="Y77" s="275"/>
      <c r="Z77" s="275"/>
      <c r="AA77" s="303"/>
      <c r="AB77" s="303"/>
      <c r="AC77" s="275"/>
      <c r="AD77" s="275"/>
      <c r="AE77" s="303"/>
      <c r="AF77" s="303"/>
      <c r="AG77" s="275"/>
      <c r="AH77" s="275"/>
      <c r="AI77" s="303"/>
      <c r="AJ77" s="303"/>
      <c r="AK77" s="275"/>
      <c r="AL77" s="275"/>
      <c r="AM77" s="303"/>
      <c r="AN77" s="303"/>
      <c r="AO77" s="275"/>
      <c r="AP77" s="275"/>
      <c r="AQ77" s="303"/>
      <c r="AR77" s="303"/>
      <c r="AS77" s="275"/>
      <c r="AT77" s="275"/>
      <c r="AU77" s="303"/>
      <c r="AV77" s="303"/>
      <c r="AW77" s="312"/>
      <c r="AX77" s="313"/>
      <c r="AY77" s="303"/>
      <c r="AZ77" s="303"/>
      <c r="BA77" s="275"/>
      <c r="BB77" s="275"/>
      <c r="BC77" s="303"/>
      <c r="BD77" s="303"/>
      <c r="BE77" s="275"/>
      <c r="BF77" s="275"/>
      <c r="BG77" s="303"/>
      <c r="BH77" s="303"/>
      <c r="BI77" s="275"/>
      <c r="BJ77" s="275"/>
      <c r="BK77" s="303"/>
      <c r="BL77" s="303"/>
      <c r="BM77" s="275"/>
      <c r="BN77" s="306"/>
      <c r="BO77" s="303"/>
      <c r="BP77" s="303"/>
      <c r="BQ77" s="275"/>
      <c r="BR77" s="275"/>
      <c r="BS77" s="303"/>
      <c r="BT77" s="303"/>
      <c r="BU77" s="303"/>
      <c r="BV77" s="303"/>
      <c r="BW77" s="303"/>
      <c r="BX77" s="303"/>
      <c r="BY77" s="275"/>
      <c r="BZ77" s="275"/>
      <c r="CA77" s="303">
        <v>0</v>
      </c>
      <c r="CB77" s="347">
        <v>0</v>
      </c>
      <c r="CC77" s="344"/>
      <c r="CD77" s="285"/>
      <c r="CE77" s="303"/>
      <c r="CF77" s="284"/>
      <c r="CG77" s="285"/>
      <c r="CH77" s="285"/>
      <c r="CI77" s="303"/>
      <c r="CJ77" s="303"/>
      <c r="CK77" s="275"/>
      <c r="CL77" s="275"/>
      <c r="CM77" s="303"/>
      <c r="CN77" s="303"/>
      <c r="CO77" s="275"/>
      <c r="CP77" s="275"/>
      <c r="CQ77" s="303"/>
      <c r="CR77" s="303"/>
      <c r="CS77" s="275"/>
      <c r="CT77" s="275"/>
      <c r="CU77" s="303"/>
      <c r="CV77" s="303"/>
      <c r="CW77" s="275"/>
      <c r="CX77" s="275"/>
      <c r="CY77" s="303"/>
      <c r="CZ77" s="303"/>
      <c r="DA77" s="275"/>
      <c r="DB77" s="275"/>
      <c r="DC77" s="303"/>
      <c r="DD77" s="303"/>
      <c r="DE77" s="275"/>
      <c r="DF77" s="264"/>
      <c r="DG77" s="303"/>
      <c r="DH77" s="303"/>
      <c r="DI77" s="275"/>
      <c r="DJ77" s="275"/>
      <c r="DK77" s="303"/>
      <c r="DL77" s="303"/>
      <c r="DM77" s="303"/>
      <c r="DN77" s="303"/>
      <c r="DO77" s="366"/>
      <c r="DP77" s="366"/>
      <c r="DQ77" s="367"/>
      <c r="DR77" s="367"/>
      <c r="DS77" s="303" t="e">
        <v>#REF!</v>
      </c>
      <c r="DT77" s="303"/>
      <c r="DU77" s="275"/>
      <c r="DV77" s="275"/>
      <c r="DW77" s="303"/>
      <c r="DX77" s="303"/>
      <c r="DY77" s="303"/>
      <c r="DZ77" s="303"/>
      <c r="EA77" s="303"/>
      <c r="EB77" s="303"/>
      <c r="EC77" s="275"/>
      <c r="ED77" s="275"/>
      <c r="EE77" s="303">
        <v>0</v>
      </c>
      <c r="EF77" s="304">
        <v>0</v>
      </c>
      <c r="EG77" s="451" t="e">
        <v>#DIV/0!</v>
      </c>
      <c r="EH77" s="342"/>
      <c r="EI77" s="303"/>
      <c r="EJ77" s="303"/>
      <c r="EK77" s="303"/>
      <c r="EL77" s="303"/>
      <c r="EM77" s="303"/>
      <c r="EN77" s="285"/>
      <c r="EO77" s="304"/>
      <c r="EP77" s="345"/>
    </row>
    <row r="78" spans="1:146" s="266" customFormat="1" ht="20.25" customHeight="1">
      <c r="A78" s="255"/>
      <c r="B78" s="256" t="s">
        <v>69</v>
      </c>
      <c r="C78" s="16" t="s">
        <v>233</v>
      </c>
      <c r="D78" s="256"/>
      <c r="E78" s="258" t="e">
        <v>#REF!</v>
      </c>
      <c r="F78" s="600">
        <v>30</v>
      </c>
      <c r="G78" s="307">
        <v>13030</v>
      </c>
      <c r="H78" s="279">
        <v>30</v>
      </c>
      <c r="I78" s="280">
        <v>0.0023023791250959325</v>
      </c>
      <c r="J78" s="264"/>
      <c r="K78" s="307">
        <v>0</v>
      </c>
      <c r="L78" s="307">
        <v>0</v>
      </c>
      <c r="M78" s="264"/>
      <c r="N78" s="264"/>
      <c r="O78" s="307">
        <v>3300</v>
      </c>
      <c r="P78" s="293" t="s">
        <v>443</v>
      </c>
      <c r="Q78" s="280" t="s">
        <v>392</v>
      </c>
      <c r="R78" s="260"/>
      <c r="S78" s="307">
        <v>0</v>
      </c>
      <c r="T78" s="307">
        <v>0</v>
      </c>
      <c r="U78" s="264"/>
      <c r="V78" s="264"/>
      <c r="W78" s="307">
        <v>0</v>
      </c>
      <c r="X78" s="307">
        <v>0</v>
      </c>
      <c r="Y78" s="264"/>
      <c r="Z78" s="264"/>
      <c r="AA78" s="307">
        <v>0</v>
      </c>
      <c r="AB78" s="307"/>
      <c r="AC78" s="264"/>
      <c r="AD78" s="264"/>
      <c r="AE78" s="307">
        <v>0</v>
      </c>
      <c r="AF78" s="307">
        <v>0</v>
      </c>
      <c r="AG78" s="264"/>
      <c r="AH78" s="264"/>
      <c r="AI78" s="307">
        <v>0</v>
      </c>
      <c r="AJ78" s="307">
        <v>0</v>
      </c>
      <c r="AK78" s="264"/>
      <c r="AL78" s="264"/>
      <c r="AM78" s="307">
        <v>0</v>
      </c>
      <c r="AN78" s="307">
        <v>0</v>
      </c>
      <c r="AO78" s="264"/>
      <c r="AP78" s="264"/>
      <c r="AQ78" s="307">
        <v>0</v>
      </c>
      <c r="AR78" s="307">
        <v>0</v>
      </c>
      <c r="AS78" s="264"/>
      <c r="AT78" s="264"/>
      <c r="AU78" s="307">
        <v>0</v>
      </c>
      <c r="AV78" s="307">
        <v>0</v>
      </c>
      <c r="AW78" s="296"/>
      <c r="AX78" s="297"/>
      <c r="AY78" s="307">
        <v>0</v>
      </c>
      <c r="AZ78" s="307">
        <v>0</v>
      </c>
      <c r="BA78" s="264"/>
      <c r="BB78" s="264"/>
      <c r="BC78" s="307">
        <v>0</v>
      </c>
      <c r="BD78" s="307">
        <v>0</v>
      </c>
      <c r="BE78" s="264"/>
      <c r="BF78" s="264"/>
      <c r="BG78" s="307">
        <v>0</v>
      </c>
      <c r="BH78" s="307"/>
      <c r="BI78" s="264"/>
      <c r="BJ78" s="264"/>
      <c r="BK78" s="307">
        <v>0</v>
      </c>
      <c r="BL78" s="307">
        <v>0</v>
      </c>
      <c r="BM78" s="264"/>
      <c r="BN78" s="368"/>
      <c r="BO78" s="307">
        <v>0</v>
      </c>
      <c r="BP78" s="307">
        <v>0</v>
      </c>
      <c r="BQ78" s="264"/>
      <c r="BR78" s="264"/>
      <c r="BS78" s="307">
        <v>0</v>
      </c>
      <c r="BT78" s="307"/>
      <c r="BU78" s="307"/>
      <c r="BV78" s="307"/>
      <c r="BW78" s="307">
        <v>0</v>
      </c>
      <c r="BX78" s="303">
        <v>0</v>
      </c>
      <c r="BY78" s="264"/>
      <c r="BZ78" s="264"/>
      <c r="CA78" s="307">
        <v>450</v>
      </c>
      <c r="CB78" s="279" t="s">
        <v>443</v>
      </c>
      <c r="CC78" s="280" t="s">
        <v>392</v>
      </c>
      <c r="CD78" s="280"/>
      <c r="CE78" s="307"/>
      <c r="CF78" s="307">
        <v>0</v>
      </c>
      <c r="CG78" s="264"/>
      <c r="CH78" s="264"/>
      <c r="CI78" s="307">
        <v>0</v>
      </c>
      <c r="CJ78" s="307">
        <v>0</v>
      </c>
      <c r="CK78" s="285"/>
      <c r="CL78" s="280"/>
      <c r="CM78" s="307">
        <v>0</v>
      </c>
      <c r="CN78" s="307">
        <v>0</v>
      </c>
      <c r="CO78" s="264"/>
      <c r="CP78" s="264"/>
      <c r="CQ78" s="307">
        <v>0</v>
      </c>
      <c r="CR78" s="307">
        <v>0</v>
      </c>
      <c r="CS78" s="264"/>
      <c r="CT78" s="264"/>
      <c r="CU78" s="307">
        <v>0</v>
      </c>
      <c r="CV78" s="307">
        <v>0</v>
      </c>
      <c r="CW78" s="264"/>
      <c r="CX78" s="264"/>
      <c r="CY78" s="307">
        <v>0</v>
      </c>
      <c r="CZ78" s="307">
        <v>0</v>
      </c>
      <c r="DA78" s="264"/>
      <c r="DB78" s="264"/>
      <c r="DC78" s="307">
        <v>0</v>
      </c>
      <c r="DD78" s="307">
        <v>0</v>
      </c>
      <c r="DE78" s="264"/>
      <c r="DF78" s="264"/>
      <c r="DG78" s="307">
        <v>0</v>
      </c>
      <c r="DH78" s="307">
        <v>0</v>
      </c>
      <c r="DI78" s="264"/>
      <c r="DJ78" s="264"/>
      <c r="DK78" s="307">
        <v>0</v>
      </c>
      <c r="DL78" s="307">
        <v>0</v>
      </c>
      <c r="DM78" s="307"/>
      <c r="DN78" s="307"/>
      <c r="DO78" s="307">
        <v>0</v>
      </c>
      <c r="DP78" s="307">
        <v>0</v>
      </c>
      <c r="DQ78" s="264"/>
      <c r="DR78" s="264"/>
      <c r="DS78" s="307">
        <v>0</v>
      </c>
      <c r="DT78" s="307"/>
      <c r="DU78" s="264"/>
      <c r="DV78" s="264"/>
      <c r="DW78" s="307"/>
      <c r="DX78" s="307"/>
      <c r="DY78" s="307"/>
      <c r="DZ78" s="307"/>
      <c r="EA78" s="307">
        <v>0</v>
      </c>
      <c r="EB78" s="307">
        <v>0</v>
      </c>
      <c r="EC78" s="264"/>
      <c r="ED78" s="264"/>
      <c r="EE78" s="307">
        <v>0</v>
      </c>
      <c r="EF78" s="307">
        <v>0</v>
      </c>
      <c r="EG78" s="264"/>
      <c r="EH78" s="264"/>
      <c r="EI78" s="307">
        <v>0</v>
      </c>
      <c r="EJ78" s="307"/>
      <c r="EK78" s="307"/>
      <c r="EL78" s="307"/>
      <c r="EM78" s="307">
        <v>0</v>
      </c>
      <c r="EN78" s="307">
        <v>0</v>
      </c>
      <c r="EO78" s="307"/>
      <c r="EP78" s="309"/>
    </row>
    <row r="79" spans="1:146" s="277" customFormat="1" ht="33.75" customHeight="1">
      <c r="A79" s="267"/>
      <c r="B79" s="369" t="s">
        <v>277</v>
      </c>
      <c r="C79" s="5" t="s">
        <v>192</v>
      </c>
      <c r="D79" s="320"/>
      <c r="E79" s="631" t="e">
        <v>#REF!</v>
      </c>
      <c r="F79" s="632">
        <v>30</v>
      </c>
      <c r="G79" s="638">
        <v>7230</v>
      </c>
      <c r="H79" s="347">
        <v>30</v>
      </c>
      <c r="I79" s="344">
        <v>0.004149377593360996</v>
      </c>
      <c r="J79" s="339"/>
      <c r="K79" s="638"/>
      <c r="L79" s="638"/>
      <c r="M79" s="342"/>
      <c r="N79" s="342"/>
      <c r="O79" s="638">
        <v>800</v>
      </c>
      <c r="P79" s="343" t="s">
        <v>443</v>
      </c>
      <c r="Q79" s="344" t="s">
        <v>392</v>
      </c>
      <c r="R79" s="635"/>
      <c r="S79" s="643"/>
      <c r="T79" s="643"/>
      <c r="U79" s="339"/>
      <c r="V79" s="339"/>
      <c r="W79" s="643"/>
      <c r="X79" s="643"/>
      <c r="Y79" s="339"/>
      <c r="Z79" s="339"/>
      <c r="AA79" s="643"/>
      <c r="AB79" s="643"/>
      <c r="AC79" s="339"/>
      <c r="AD79" s="339"/>
      <c r="AE79" s="643"/>
      <c r="AF79" s="643"/>
      <c r="AG79" s="339"/>
      <c r="AH79" s="339"/>
      <c r="AI79" s="643"/>
      <c r="AJ79" s="643"/>
      <c r="AK79" s="339"/>
      <c r="AL79" s="339"/>
      <c r="AM79" s="643"/>
      <c r="AN79" s="643"/>
      <c r="AO79" s="339"/>
      <c r="AP79" s="339"/>
      <c r="AQ79" s="643"/>
      <c r="AR79" s="643"/>
      <c r="AS79" s="339"/>
      <c r="AT79" s="339"/>
      <c r="AU79" s="643"/>
      <c r="AV79" s="643"/>
      <c r="AW79" s="644"/>
      <c r="AX79" s="645"/>
      <c r="AY79" s="643"/>
      <c r="AZ79" s="643"/>
      <c r="BA79" s="339"/>
      <c r="BB79" s="339"/>
      <c r="BC79" s="643"/>
      <c r="BD79" s="643"/>
      <c r="BE79" s="339"/>
      <c r="BF79" s="339"/>
      <c r="BG79" s="643"/>
      <c r="BH79" s="643"/>
      <c r="BI79" s="339"/>
      <c r="BJ79" s="339"/>
      <c r="BK79" s="643"/>
      <c r="BL79" s="643"/>
      <c r="BM79" s="339"/>
      <c r="BN79" s="646"/>
      <c r="BO79" s="643"/>
      <c r="BP79" s="643"/>
      <c r="BQ79" s="339"/>
      <c r="BR79" s="339"/>
      <c r="BS79" s="643"/>
      <c r="BT79" s="643"/>
      <c r="BU79" s="643"/>
      <c r="BV79" s="643"/>
      <c r="BW79" s="643"/>
      <c r="BX79" s="643"/>
      <c r="BY79" s="339"/>
      <c r="BZ79" s="339"/>
      <c r="CA79" s="638"/>
      <c r="CB79" s="638"/>
      <c r="CC79" s="342"/>
      <c r="CD79" s="342"/>
      <c r="CE79" s="643"/>
      <c r="CF79" s="643"/>
      <c r="CG79" s="339"/>
      <c r="CH79" s="339"/>
      <c r="CI79" s="643"/>
      <c r="CJ79" s="643"/>
      <c r="CK79" s="339"/>
      <c r="CL79" s="339"/>
      <c r="CM79" s="643"/>
      <c r="CN79" s="643"/>
      <c r="CO79" s="339"/>
      <c r="CP79" s="339"/>
      <c r="CQ79" s="643"/>
      <c r="CR79" s="643"/>
      <c r="CS79" s="339"/>
      <c r="CT79" s="339"/>
      <c r="CU79" s="643">
        <v>0</v>
      </c>
      <c r="CV79" s="643">
        <v>0</v>
      </c>
      <c r="CW79" s="339"/>
      <c r="CX79" s="339"/>
      <c r="CY79" s="643">
        <v>0</v>
      </c>
      <c r="CZ79" s="643">
        <v>0</v>
      </c>
      <c r="DA79" s="339"/>
      <c r="DB79" s="339"/>
      <c r="DC79" s="643">
        <v>0</v>
      </c>
      <c r="DD79" s="643">
        <v>0</v>
      </c>
      <c r="DE79" s="339"/>
      <c r="DF79" s="339"/>
      <c r="DG79" s="643">
        <v>0</v>
      </c>
      <c r="DH79" s="643">
        <v>0</v>
      </c>
      <c r="DI79" s="339"/>
      <c r="DJ79" s="339"/>
      <c r="DK79" s="643">
        <v>0</v>
      </c>
      <c r="DL79" s="643">
        <v>0</v>
      </c>
      <c r="DM79" s="643"/>
      <c r="DN79" s="643"/>
      <c r="DO79" s="643">
        <v>0</v>
      </c>
      <c r="DP79" s="643">
        <v>0</v>
      </c>
      <c r="DQ79" s="339"/>
      <c r="DR79" s="339"/>
      <c r="DS79" s="643">
        <v>0</v>
      </c>
      <c r="DT79" s="643"/>
      <c r="DU79" s="339"/>
      <c r="DV79" s="339"/>
      <c r="DW79" s="643"/>
      <c r="DX79" s="643"/>
      <c r="DY79" s="643"/>
      <c r="DZ79" s="643"/>
      <c r="EA79" s="643">
        <v>0</v>
      </c>
      <c r="EB79" s="643">
        <v>0</v>
      </c>
      <c r="EC79" s="339"/>
      <c r="ED79" s="339"/>
      <c r="EE79" s="643">
        <v>0</v>
      </c>
      <c r="EF79" s="643">
        <v>0</v>
      </c>
      <c r="EG79" s="339"/>
      <c r="EH79" s="339"/>
      <c r="EI79" s="643">
        <v>0</v>
      </c>
      <c r="EJ79" s="643"/>
      <c r="EK79" s="643"/>
      <c r="EL79" s="643"/>
      <c r="EM79" s="643">
        <v>0</v>
      </c>
      <c r="EN79" s="643">
        <v>0</v>
      </c>
      <c r="EO79" s="643"/>
      <c r="EP79" s="647"/>
    </row>
    <row r="80" spans="1:146" s="266" customFormat="1" ht="18.75" customHeight="1">
      <c r="A80" s="255"/>
      <c r="B80" s="281" t="s">
        <v>78</v>
      </c>
      <c r="C80" s="17" t="s">
        <v>226</v>
      </c>
      <c r="D80" s="256">
        <v>13</v>
      </c>
      <c r="E80" s="258" t="e">
        <v>#REF!</v>
      </c>
      <c r="F80" s="600">
        <v>0</v>
      </c>
      <c r="G80" s="307"/>
      <c r="H80" s="307"/>
      <c r="I80" s="264"/>
      <c r="J80" s="264">
        <v>0</v>
      </c>
      <c r="K80" s="307"/>
      <c r="L80" s="307"/>
      <c r="M80" s="264"/>
      <c r="N80" s="264"/>
      <c r="O80" s="307"/>
      <c r="P80" s="304" t="s">
        <v>443</v>
      </c>
      <c r="Q80" s="285" t="s">
        <v>392</v>
      </c>
      <c r="R80" s="271"/>
      <c r="S80" s="307"/>
      <c r="T80" s="307"/>
      <c r="U80" s="264"/>
      <c r="V80" s="264"/>
      <c r="W80" s="307"/>
      <c r="X80" s="307"/>
      <c r="Y80" s="264"/>
      <c r="Z80" s="264"/>
      <c r="AA80" s="307"/>
      <c r="AB80" s="307"/>
      <c r="AC80" s="264"/>
      <c r="AD80" s="264"/>
      <c r="AE80" s="307"/>
      <c r="AF80" s="307"/>
      <c r="AG80" s="264"/>
      <c r="AH80" s="264"/>
      <c r="AI80" s="307"/>
      <c r="AJ80" s="307"/>
      <c r="AK80" s="264"/>
      <c r="AL80" s="264"/>
      <c r="AM80" s="307"/>
      <c r="AN80" s="307"/>
      <c r="AO80" s="264"/>
      <c r="AP80" s="264"/>
      <c r="AQ80" s="307"/>
      <c r="AR80" s="307"/>
      <c r="AS80" s="275"/>
      <c r="AT80" s="264"/>
      <c r="AU80" s="307"/>
      <c r="AV80" s="307"/>
      <c r="AW80" s="296"/>
      <c r="AX80" s="297"/>
      <c r="AY80" s="307"/>
      <c r="AZ80" s="307"/>
      <c r="BA80" s="264"/>
      <c r="BB80" s="264"/>
      <c r="BC80" s="307"/>
      <c r="BD80" s="307"/>
      <c r="BE80" s="264"/>
      <c r="BF80" s="264"/>
      <c r="BG80" s="307"/>
      <c r="BH80" s="307"/>
      <c r="BI80" s="264"/>
      <c r="BJ80" s="264"/>
      <c r="BK80" s="307"/>
      <c r="BL80" s="307"/>
      <c r="BM80" s="264"/>
      <c r="BN80" s="368"/>
      <c r="BO80" s="307"/>
      <c r="BP80" s="307"/>
      <c r="BQ80" s="264"/>
      <c r="BR80" s="264"/>
      <c r="BS80" s="307"/>
      <c r="BT80" s="307"/>
      <c r="BU80" s="307"/>
      <c r="BV80" s="307"/>
      <c r="BW80" s="307"/>
      <c r="BX80" s="307"/>
      <c r="BY80" s="264"/>
      <c r="BZ80" s="264"/>
      <c r="CA80" s="307"/>
      <c r="CB80" s="307"/>
      <c r="CC80" s="264"/>
      <c r="CD80" s="264"/>
      <c r="CE80" s="307"/>
      <c r="CF80" s="307"/>
      <c r="CG80" s="264"/>
      <c r="CH80" s="264"/>
      <c r="CI80" s="307"/>
      <c r="CJ80" s="307"/>
      <c r="CK80" s="264"/>
      <c r="CL80" s="264"/>
      <c r="CM80" s="307"/>
      <c r="CN80" s="307"/>
      <c r="CO80" s="264"/>
      <c r="CP80" s="264"/>
      <c r="CQ80" s="307"/>
      <c r="CR80" s="307"/>
      <c r="CS80" s="264"/>
      <c r="CT80" s="264"/>
      <c r="CU80" s="307"/>
      <c r="CV80" s="307"/>
      <c r="CW80" s="264"/>
      <c r="CX80" s="264"/>
      <c r="CY80" s="307"/>
      <c r="CZ80" s="307"/>
      <c r="DA80" s="264"/>
      <c r="DB80" s="264"/>
      <c r="DC80" s="307"/>
      <c r="DD80" s="307"/>
      <c r="DE80" s="264"/>
      <c r="DF80" s="264"/>
      <c r="DG80" s="307"/>
      <c r="DH80" s="307"/>
      <c r="DI80" s="264"/>
      <c r="DJ80" s="264"/>
      <c r="DK80" s="307"/>
      <c r="DL80" s="307"/>
      <c r="DM80" s="307"/>
      <c r="DN80" s="307"/>
      <c r="DO80" s="307"/>
      <c r="DP80" s="307"/>
      <c r="DQ80" s="264"/>
      <c r="DR80" s="264"/>
      <c r="DS80" s="307"/>
      <c r="DT80" s="307"/>
      <c r="DU80" s="264"/>
      <c r="DV80" s="264"/>
      <c r="DW80" s="307"/>
      <c r="DX80" s="307"/>
      <c r="DY80" s="307"/>
      <c r="DZ80" s="307"/>
      <c r="EA80" s="307"/>
      <c r="EB80" s="307"/>
      <c r="EC80" s="264"/>
      <c r="ED80" s="264"/>
      <c r="EE80" s="307"/>
      <c r="EF80" s="307"/>
      <c r="EG80" s="264"/>
      <c r="EH80" s="264"/>
      <c r="EI80" s="307"/>
      <c r="EJ80" s="307"/>
      <c r="EK80" s="307"/>
      <c r="EL80" s="307"/>
      <c r="EM80" s="307"/>
      <c r="EN80" s="307"/>
      <c r="EO80" s="307"/>
      <c r="EP80" s="309"/>
    </row>
    <row r="81" spans="1:146" s="266" customFormat="1" ht="18.75" customHeight="1">
      <c r="A81" s="255"/>
      <c r="B81" s="281" t="s">
        <v>79</v>
      </c>
      <c r="C81" s="17" t="s">
        <v>227</v>
      </c>
      <c r="D81" s="310">
        <v>12</v>
      </c>
      <c r="E81" s="258" t="e">
        <v>#REF!</v>
      </c>
      <c r="F81" s="600">
        <v>30</v>
      </c>
      <c r="G81" s="303">
        <v>7230</v>
      </c>
      <c r="H81" s="284">
        <v>30</v>
      </c>
      <c r="I81" s="285">
        <v>0.004149377593360996</v>
      </c>
      <c r="J81" s="264"/>
      <c r="K81" s="303"/>
      <c r="L81" s="303"/>
      <c r="M81" s="275"/>
      <c r="N81" s="275"/>
      <c r="O81" s="303">
        <v>800</v>
      </c>
      <c r="P81" s="304" t="s">
        <v>443</v>
      </c>
      <c r="Q81" s="285" t="s">
        <v>392</v>
      </c>
      <c r="R81" s="271"/>
      <c r="S81" s="303"/>
      <c r="T81" s="303"/>
      <c r="U81" s="275"/>
      <c r="V81" s="275"/>
      <c r="W81" s="303"/>
      <c r="X81" s="303"/>
      <c r="Y81" s="275"/>
      <c r="Z81" s="275"/>
      <c r="AA81" s="303"/>
      <c r="AB81" s="303"/>
      <c r="AC81" s="275"/>
      <c r="AD81" s="275"/>
      <c r="AE81" s="303"/>
      <c r="AF81" s="303"/>
      <c r="AG81" s="275"/>
      <c r="AH81" s="275"/>
      <c r="AI81" s="303"/>
      <c r="AJ81" s="303"/>
      <c r="AK81" s="275"/>
      <c r="AL81" s="275"/>
      <c r="AM81" s="303"/>
      <c r="AN81" s="303"/>
      <c r="AO81" s="275"/>
      <c r="AP81" s="275"/>
      <c r="AQ81" s="303"/>
      <c r="AR81" s="303"/>
      <c r="AS81" s="275"/>
      <c r="AT81" s="275"/>
      <c r="AU81" s="303"/>
      <c r="AV81" s="303"/>
      <c r="AW81" s="312"/>
      <c r="AX81" s="313"/>
      <c r="AY81" s="303"/>
      <c r="AZ81" s="303"/>
      <c r="BA81" s="275"/>
      <c r="BB81" s="275"/>
      <c r="BC81" s="303"/>
      <c r="BD81" s="303"/>
      <c r="BE81" s="275"/>
      <c r="BF81" s="275"/>
      <c r="BG81" s="303"/>
      <c r="BH81" s="303"/>
      <c r="BI81" s="275"/>
      <c r="BJ81" s="275"/>
      <c r="BK81" s="303"/>
      <c r="BL81" s="303"/>
      <c r="BM81" s="275"/>
      <c r="BN81" s="306"/>
      <c r="BO81" s="303"/>
      <c r="BP81" s="303"/>
      <c r="BQ81" s="275"/>
      <c r="BR81" s="275"/>
      <c r="BS81" s="303"/>
      <c r="BT81" s="303"/>
      <c r="BU81" s="303"/>
      <c r="BV81" s="303"/>
      <c r="BW81" s="303"/>
      <c r="BX81" s="303"/>
      <c r="BY81" s="275"/>
      <c r="BZ81" s="275"/>
      <c r="CA81" s="303" t="e">
        <v>#REF!</v>
      </c>
      <c r="CB81" s="303"/>
      <c r="CC81" s="285"/>
      <c r="CD81" s="275"/>
      <c r="CE81" s="303"/>
      <c r="CF81" s="303"/>
      <c r="CG81" s="275"/>
      <c r="CH81" s="275"/>
      <c r="CI81" s="303" t="e">
        <v>#REF!</v>
      </c>
      <c r="CJ81" s="284"/>
      <c r="CK81" s="285"/>
      <c r="CL81" s="285"/>
      <c r="CM81" s="303"/>
      <c r="CN81" s="303"/>
      <c r="CO81" s="275"/>
      <c r="CP81" s="275"/>
      <c r="CQ81" s="303"/>
      <c r="CR81" s="303"/>
      <c r="CS81" s="275"/>
      <c r="CT81" s="275"/>
      <c r="CU81" s="303"/>
      <c r="CV81" s="303"/>
      <c r="CW81" s="275"/>
      <c r="CX81" s="275"/>
      <c r="CY81" s="303"/>
      <c r="CZ81" s="303"/>
      <c r="DA81" s="275"/>
      <c r="DB81" s="275"/>
      <c r="DC81" s="303"/>
      <c r="DD81" s="303"/>
      <c r="DE81" s="275"/>
      <c r="DF81" s="275"/>
      <c r="DG81" s="303"/>
      <c r="DH81" s="303"/>
      <c r="DI81" s="275"/>
      <c r="DJ81" s="275"/>
      <c r="DK81" s="303"/>
      <c r="DL81" s="303"/>
      <c r="DM81" s="303"/>
      <c r="DN81" s="303"/>
      <c r="DO81" s="303"/>
      <c r="DP81" s="303"/>
      <c r="DQ81" s="275"/>
      <c r="DR81" s="275"/>
      <c r="DS81" s="303"/>
      <c r="DT81" s="303"/>
      <c r="DU81" s="275"/>
      <c r="DV81" s="275"/>
      <c r="DW81" s="303"/>
      <c r="DX81" s="303"/>
      <c r="DY81" s="303"/>
      <c r="DZ81" s="303"/>
      <c r="EA81" s="303"/>
      <c r="EB81" s="303"/>
      <c r="EC81" s="275"/>
      <c r="ED81" s="275"/>
      <c r="EE81" s="303"/>
      <c r="EF81" s="303"/>
      <c r="EG81" s="275"/>
      <c r="EH81" s="275"/>
      <c r="EI81" s="303"/>
      <c r="EJ81" s="303"/>
      <c r="EK81" s="303"/>
      <c r="EL81" s="303"/>
      <c r="EM81" s="303"/>
      <c r="EN81" s="303"/>
      <c r="EO81" s="303"/>
      <c r="EP81" s="314"/>
    </row>
    <row r="82" spans="1:146" s="348" customFormat="1" ht="31.5">
      <c r="A82" s="346"/>
      <c r="B82" s="319" t="s">
        <v>278</v>
      </c>
      <c r="C82" s="5" t="s">
        <v>193</v>
      </c>
      <c r="D82" s="370"/>
      <c r="E82" s="631" t="e">
        <v>#REF!</v>
      </c>
      <c r="F82" s="632">
        <v>0</v>
      </c>
      <c r="G82" s="638">
        <v>5800</v>
      </c>
      <c r="H82" s="347" t="s">
        <v>443</v>
      </c>
      <c r="I82" s="344" t="s">
        <v>392</v>
      </c>
      <c r="J82" s="344"/>
      <c r="K82" s="638">
        <v>0</v>
      </c>
      <c r="L82" s="638">
        <v>0</v>
      </c>
      <c r="M82" s="342"/>
      <c r="N82" s="342"/>
      <c r="O82" s="638">
        <v>2500</v>
      </c>
      <c r="P82" s="343" t="s">
        <v>443</v>
      </c>
      <c r="Q82" s="344" t="s">
        <v>392</v>
      </c>
      <c r="R82" s="635"/>
      <c r="S82" s="638">
        <v>0</v>
      </c>
      <c r="T82" s="638"/>
      <c r="U82" s="342"/>
      <c r="V82" s="342"/>
      <c r="W82" s="638">
        <v>0</v>
      </c>
      <c r="X82" s="638"/>
      <c r="Y82" s="342"/>
      <c r="Z82" s="342"/>
      <c r="AA82" s="638">
        <v>0</v>
      </c>
      <c r="AB82" s="638"/>
      <c r="AC82" s="342"/>
      <c r="AD82" s="342"/>
      <c r="AE82" s="638">
        <v>0</v>
      </c>
      <c r="AF82" s="638"/>
      <c r="AG82" s="342"/>
      <c r="AH82" s="342"/>
      <c r="AI82" s="638">
        <v>0</v>
      </c>
      <c r="AJ82" s="638">
        <v>0</v>
      </c>
      <c r="AK82" s="342"/>
      <c r="AL82" s="342"/>
      <c r="AM82" s="638">
        <v>0</v>
      </c>
      <c r="AN82" s="638">
        <v>0</v>
      </c>
      <c r="AO82" s="342"/>
      <c r="AP82" s="342"/>
      <c r="AQ82" s="638">
        <v>0</v>
      </c>
      <c r="AR82" s="638">
        <v>0</v>
      </c>
      <c r="AS82" s="342"/>
      <c r="AT82" s="342"/>
      <c r="AU82" s="638">
        <v>0</v>
      </c>
      <c r="AV82" s="638"/>
      <c r="AW82" s="639"/>
      <c r="AX82" s="640"/>
      <c r="AY82" s="638">
        <v>0</v>
      </c>
      <c r="AZ82" s="638">
        <v>0</v>
      </c>
      <c r="BA82" s="342"/>
      <c r="BB82" s="342"/>
      <c r="BC82" s="638">
        <v>0</v>
      </c>
      <c r="BD82" s="638"/>
      <c r="BE82" s="342"/>
      <c r="BF82" s="342"/>
      <c r="BG82" s="638">
        <v>0</v>
      </c>
      <c r="BH82" s="638"/>
      <c r="BI82" s="342"/>
      <c r="BJ82" s="342"/>
      <c r="BK82" s="638">
        <v>0</v>
      </c>
      <c r="BL82" s="638">
        <v>0</v>
      </c>
      <c r="BM82" s="342"/>
      <c r="BN82" s="641"/>
      <c r="BO82" s="638">
        <v>0</v>
      </c>
      <c r="BP82" s="638"/>
      <c r="BQ82" s="342"/>
      <c r="BR82" s="342"/>
      <c r="BS82" s="638">
        <v>0</v>
      </c>
      <c r="BT82" s="638"/>
      <c r="BU82" s="638"/>
      <c r="BV82" s="638"/>
      <c r="BW82" s="638">
        <v>0</v>
      </c>
      <c r="BX82" s="638"/>
      <c r="BY82" s="342"/>
      <c r="BZ82" s="342"/>
      <c r="CA82" s="638">
        <v>450</v>
      </c>
      <c r="CB82" s="284" t="s">
        <v>443</v>
      </c>
      <c r="CC82" s="285" t="s">
        <v>392</v>
      </c>
      <c r="CD82" s="344"/>
      <c r="CE82" s="638">
        <v>0</v>
      </c>
      <c r="CF82" s="638"/>
      <c r="CG82" s="342"/>
      <c r="CH82" s="342"/>
      <c r="CI82" s="638">
        <v>0</v>
      </c>
      <c r="CJ82" s="638"/>
      <c r="CK82" s="344"/>
      <c r="CL82" s="344"/>
      <c r="CM82" s="638">
        <v>0</v>
      </c>
      <c r="CN82" s="638">
        <v>0</v>
      </c>
      <c r="CO82" s="342"/>
      <c r="CP82" s="342"/>
      <c r="CQ82" s="638">
        <v>0</v>
      </c>
      <c r="CR82" s="638">
        <v>0</v>
      </c>
      <c r="CS82" s="342"/>
      <c r="CT82" s="342"/>
      <c r="CU82" s="638">
        <v>0</v>
      </c>
      <c r="CV82" s="638">
        <v>0</v>
      </c>
      <c r="CW82" s="342"/>
      <c r="CX82" s="342"/>
      <c r="CY82" s="638">
        <v>0</v>
      </c>
      <c r="CZ82" s="638"/>
      <c r="DA82" s="342"/>
      <c r="DB82" s="342"/>
      <c r="DC82" s="638">
        <v>0</v>
      </c>
      <c r="DD82" s="638">
        <v>0</v>
      </c>
      <c r="DE82" s="342"/>
      <c r="DF82" s="342"/>
      <c r="DG82" s="638">
        <v>0</v>
      </c>
      <c r="DH82" s="638"/>
      <c r="DI82" s="342"/>
      <c r="DJ82" s="342"/>
      <c r="DK82" s="638">
        <v>0</v>
      </c>
      <c r="DL82" s="638"/>
      <c r="DM82" s="638"/>
      <c r="DN82" s="638"/>
      <c r="DO82" s="638">
        <v>0</v>
      </c>
      <c r="DP82" s="638">
        <v>0</v>
      </c>
      <c r="DQ82" s="342"/>
      <c r="DR82" s="342"/>
      <c r="DS82" s="638">
        <v>0</v>
      </c>
      <c r="DT82" s="638"/>
      <c r="DU82" s="342"/>
      <c r="DV82" s="342"/>
      <c r="DW82" s="638"/>
      <c r="DX82" s="638"/>
      <c r="DY82" s="638"/>
      <c r="DZ82" s="638"/>
      <c r="EA82" s="638">
        <v>0</v>
      </c>
      <c r="EB82" s="638"/>
      <c r="EC82" s="342"/>
      <c r="ED82" s="342"/>
      <c r="EE82" s="638">
        <v>0</v>
      </c>
      <c r="EF82" s="638"/>
      <c r="EG82" s="342"/>
      <c r="EH82" s="342"/>
      <c r="EI82" s="638">
        <v>0</v>
      </c>
      <c r="EJ82" s="638"/>
      <c r="EK82" s="638"/>
      <c r="EL82" s="638"/>
      <c r="EM82" s="638">
        <v>0</v>
      </c>
      <c r="EN82" s="638"/>
      <c r="EO82" s="638"/>
      <c r="EP82" s="642"/>
    </row>
    <row r="83" spans="1:146" s="266" customFormat="1" ht="19.5" customHeight="1">
      <c r="A83" s="255"/>
      <c r="B83" s="281" t="s">
        <v>78</v>
      </c>
      <c r="C83" s="17" t="s">
        <v>226</v>
      </c>
      <c r="D83" s="256">
        <v>13</v>
      </c>
      <c r="E83" s="258" t="e">
        <v>#REF!</v>
      </c>
      <c r="F83" s="600">
        <v>0</v>
      </c>
      <c r="G83" s="307"/>
      <c r="H83" s="307"/>
      <c r="I83" s="264"/>
      <c r="J83" s="264"/>
      <c r="K83" s="307"/>
      <c r="L83" s="307"/>
      <c r="M83" s="264"/>
      <c r="N83" s="264"/>
      <c r="O83" s="307"/>
      <c r="P83" s="307"/>
      <c r="Q83" s="264"/>
      <c r="R83" s="271"/>
      <c r="S83" s="307"/>
      <c r="T83" s="307"/>
      <c r="U83" s="264"/>
      <c r="V83" s="264"/>
      <c r="W83" s="307"/>
      <c r="X83" s="307"/>
      <c r="Y83" s="264"/>
      <c r="Z83" s="264"/>
      <c r="AA83" s="307"/>
      <c r="AB83" s="307"/>
      <c r="AC83" s="264"/>
      <c r="AD83" s="264"/>
      <c r="AE83" s="307"/>
      <c r="AF83" s="307"/>
      <c r="AG83" s="264"/>
      <c r="AH83" s="264"/>
      <c r="AI83" s="307"/>
      <c r="AJ83" s="307"/>
      <c r="AK83" s="264"/>
      <c r="AL83" s="264"/>
      <c r="AM83" s="307"/>
      <c r="AN83" s="307"/>
      <c r="AO83" s="264"/>
      <c r="AP83" s="264"/>
      <c r="AQ83" s="307"/>
      <c r="AR83" s="307"/>
      <c r="AS83" s="264"/>
      <c r="AT83" s="264"/>
      <c r="AU83" s="307"/>
      <c r="AV83" s="307"/>
      <c r="AW83" s="296"/>
      <c r="AX83" s="297"/>
      <c r="AY83" s="307"/>
      <c r="AZ83" s="307"/>
      <c r="BA83" s="264"/>
      <c r="BB83" s="264"/>
      <c r="BC83" s="307"/>
      <c r="BD83" s="307"/>
      <c r="BE83" s="264"/>
      <c r="BF83" s="264"/>
      <c r="BG83" s="307"/>
      <c r="BH83" s="307"/>
      <c r="BI83" s="264"/>
      <c r="BJ83" s="264"/>
      <c r="BK83" s="307"/>
      <c r="BL83" s="307"/>
      <c r="BM83" s="264"/>
      <c r="BN83" s="368"/>
      <c r="BO83" s="307"/>
      <c r="BP83" s="307"/>
      <c r="BQ83" s="264"/>
      <c r="BR83" s="264"/>
      <c r="BS83" s="307"/>
      <c r="BT83" s="307"/>
      <c r="BU83" s="307"/>
      <c r="BV83" s="307"/>
      <c r="BW83" s="307"/>
      <c r="BX83" s="307"/>
      <c r="BY83" s="264"/>
      <c r="BZ83" s="264"/>
      <c r="CA83" s="307"/>
      <c r="CB83" s="307"/>
      <c r="CC83" s="264"/>
      <c r="CD83" s="264"/>
      <c r="CE83" s="307"/>
      <c r="CF83" s="307"/>
      <c r="CG83" s="264"/>
      <c r="CH83" s="264"/>
      <c r="CI83" s="307"/>
      <c r="CJ83" s="307"/>
      <c r="CK83" s="264"/>
      <c r="CL83" s="264"/>
      <c r="CM83" s="307"/>
      <c r="CN83" s="307"/>
      <c r="CO83" s="264"/>
      <c r="CP83" s="264"/>
      <c r="CQ83" s="307"/>
      <c r="CR83" s="307"/>
      <c r="CS83" s="264"/>
      <c r="CT83" s="264"/>
      <c r="CU83" s="307"/>
      <c r="CV83" s="307"/>
      <c r="CW83" s="264"/>
      <c r="CX83" s="264"/>
      <c r="CY83" s="307"/>
      <c r="CZ83" s="307"/>
      <c r="DA83" s="264"/>
      <c r="DB83" s="264"/>
      <c r="DC83" s="307"/>
      <c r="DD83" s="307"/>
      <c r="DE83" s="264"/>
      <c r="DF83" s="264"/>
      <c r="DG83" s="307"/>
      <c r="DH83" s="307"/>
      <c r="DI83" s="264"/>
      <c r="DJ83" s="264"/>
      <c r="DK83" s="307"/>
      <c r="DL83" s="307"/>
      <c r="DM83" s="307"/>
      <c r="DN83" s="307"/>
      <c r="DO83" s="307"/>
      <c r="DP83" s="307"/>
      <c r="DQ83" s="264"/>
      <c r="DR83" s="264"/>
      <c r="DS83" s="307"/>
      <c r="DT83" s="307"/>
      <c r="DU83" s="264"/>
      <c r="DV83" s="264"/>
      <c r="DW83" s="307"/>
      <c r="DX83" s="307"/>
      <c r="DY83" s="307"/>
      <c r="DZ83" s="307"/>
      <c r="EA83" s="307"/>
      <c r="EB83" s="307"/>
      <c r="EC83" s="264"/>
      <c r="ED83" s="264"/>
      <c r="EE83" s="307"/>
      <c r="EF83" s="307"/>
      <c r="EG83" s="264"/>
      <c r="EH83" s="264"/>
      <c r="EI83" s="307"/>
      <c r="EJ83" s="307"/>
      <c r="EK83" s="307"/>
      <c r="EL83" s="307"/>
      <c r="EM83" s="307"/>
      <c r="EN83" s="307"/>
      <c r="EO83" s="307"/>
      <c r="EP83" s="309"/>
    </row>
    <row r="84" spans="1:146" s="266" customFormat="1" ht="19.5" customHeight="1">
      <c r="A84" s="255"/>
      <c r="B84" s="281" t="s">
        <v>79</v>
      </c>
      <c r="C84" s="17" t="s">
        <v>227</v>
      </c>
      <c r="D84" s="310">
        <v>12</v>
      </c>
      <c r="E84" s="258" t="e">
        <v>#REF!</v>
      </c>
      <c r="F84" s="600">
        <v>0</v>
      </c>
      <c r="G84" s="303">
        <v>5800</v>
      </c>
      <c r="H84" s="284" t="s">
        <v>443</v>
      </c>
      <c r="I84" s="285" t="s">
        <v>392</v>
      </c>
      <c r="J84" s="285"/>
      <c r="K84" s="303"/>
      <c r="L84" s="303"/>
      <c r="M84" s="275"/>
      <c r="N84" s="275"/>
      <c r="O84" s="303">
        <v>2500</v>
      </c>
      <c r="P84" s="304" t="s">
        <v>443</v>
      </c>
      <c r="Q84" s="285" t="s">
        <v>392</v>
      </c>
      <c r="R84" s="271"/>
      <c r="S84" s="303"/>
      <c r="T84" s="303"/>
      <c r="U84" s="275"/>
      <c r="V84" s="275"/>
      <c r="W84" s="303"/>
      <c r="X84" s="303"/>
      <c r="Y84" s="275"/>
      <c r="Z84" s="275"/>
      <c r="AA84" s="303"/>
      <c r="AB84" s="303"/>
      <c r="AC84" s="275"/>
      <c r="AD84" s="275"/>
      <c r="AE84" s="303"/>
      <c r="AF84" s="303"/>
      <c r="AG84" s="275"/>
      <c r="AH84" s="275"/>
      <c r="AI84" s="303"/>
      <c r="AJ84" s="303"/>
      <c r="AK84" s="275"/>
      <c r="AL84" s="275"/>
      <c r="AM84" s="303"/>
      <c r="AN84" s="303"/>
      <c r="AO84" s="275"/>
      <c r="AP84" s="275"/>
      <c r="AQ84" s="303"/>
      <c r="AR84" s="303"/>
      <c r="AS84" s="275"/>
      <c r="AT84" s="275"/>
      <c r="AU84" s="303"/>
      <c r="AV84" s="303"/>
      <c r="AW84" s="312"/>
      <c r="AX84" s="313"/>
      <c r="AY84" s="303"/>
      <c r="AZ84" s="303"/>
      <c r="BA84" s="275"/>
      <c r="BB84" s="275"/>
      <c r="BC84" s="303"/>
      <c r="BD84" s="303"/>
      <c r="BE84" s="275"/>
      <c r="BF84" s="275"/>
      <c r="BG84" s="303"/>
      <c r="BH84" s="303"/>
      <c r="BI84" s="275"/>
      <c r="BJ84" s="275"/>
      <c r="BK84" s="303"/>
      <c r="BL84" s="303"/>
      <c r="BM84" s="275"/>
      <c r="BN84" s="306"/>
      <c r="BO84" s="303"/>
      <c r="BP84" s="303"/>
      <c r="BQ84" s="275"/>
      <c r="BR84" s="275"/>
      <c r="BS84" s="303"/>
      <c r="BT84" s="303"/>
      <c r="BU84" s="303"/>
      <c r="BV84" s="303"/>
      <c r="BW84" s="303"/>
      <c r="BX84" s="303"/>
      <c r="BY84" s="275"/>
      <c r="BZ84" s="275"/>
      <c r="CA84" s="303">
        <v>450</v>
      </c>
      <c r="CB84" s="284" t="s">
        <v>443</v>
      </c>
      <c r="CC84" s="285" t="s">
        <v>392</v>
      </c>
      <c r="CD84" s="285"/>
      <c r="CE84" s="303"/>
      <c r="CF84" s="303"/>
      <c r="CG84" s="275"/>
      <c r="CH84" s="275"/>
      <c r="CI84" s="303">
        <v>0</v>
      </c>
      <c r="CJ84" s="284"/>
      <c r="CK84" s="285"/>
      <c r="CL84" s="285"/>
      <c r="CM84" s="303"/>
      <c r="CN84" s="303"/>
      <c r="CO84" s="275"/>
      <c r="CP84" s="275"/>
      <c r="CQ84" s="303"/>
      <c r="CR84" s="303"/>
      <c r="CS84" s="275"/>
      <c r="CT84" s="275"/>
      <c r="CU84" s="303"/>
      <c r="CV84" s="303"/>
      <c r="CW84" s="275"/>
      <c r="CX84" s="275"/>
      <c r="CY84" s="303"/>
      <c r="CZ84" s="303"/>
      <c r="DA84" s="275"/>
      <c r="DB84" s="275"/>
      <c r="DC84" s="303"/>
      <c r="DD84" s="303"/>
      <c r="DE84" s="275"/>
      <c r="DF84" s="275"/>
      <c r="DG84" s="303"/>
      <c r="DH84" s="303"/>
      <c r="DI84" s="275"/>
      <c r="DJ84" s="275"/>
      <c r="DK84" s="303"/>
      <c r="DL84" s="303"/>
      <c r="DM84" s="303"/>
      <c r="DN84" s="303"/>
      <c r="DO84" s="303"/>
      <c r="DP84" s="303"/>
      <c r="DQ84" s="275"/>
      <c r="DR84" s="275"/>
      <c r="DS84" s="303"/>
      <c r="DT84" s="303"/>
      <c r="DU84" s="275"/>
      <c r="DV84" s="275"/>
      <c r="DW84" s="303"/>
      <c r="DX84" s="303"/>
      <c r="DY84" s="303"/>
      <c r="DZ84" s="303"/>
      <c r="EA84" s="303"/>
      <c r="EB84" s="303"/>
      <c r="EC84" s="275"/>
      <c r="ED84" s="275"/>
      <c r="EE84" s="303"/>
      <c r="EF84" s="303"/>
      <c r="EG84" s="275"/>
      <c r="EH84" s="275"/>
      <c r="EI84" s="303"/>
      <c r="EJ84" s="303"/>
      <c r="EK84" s="303"/>
      <c r="EL84" s="303"/>
      <c r="EM84" s="303"/>
      <c r="EN84" s="303"/>
      <c r="EO84" s="303"/>
      <c r="EP84" s="314"/>
    </row>
    <row r="85" spans="1:146" s="266" customFormat="1" ht="19.5" customHeight="1">
      <c r="A85" s="255"/>
      <c r="B85" s="256" t="s">
        <v>70</v>
      </c>
      <c r="C85" s="16" t="s">
        <v>424</v>
      </c>
      <c r="D85" s="256"/>
      <c r="E85" s="258" t="e">
        <v>#REF!</v>
      </c>
      <c r="F85" s="600">
        <v>0</v>
      </c>
      <c r="G85" s="307">
        <v>0</v>
      </c>
      <c r="H85" s="307">
        <v>0</v>
      </c>
      <c r="I85" s="307">
        <v>0</v>
      </c>
      <c r="J85" s="307"/>
      <c r="K85" s="307">
        <v>0</v>
      </c>
      <c r="L85" s="307">
        <v>0</v>
      </c>
      <c r="M85" s="307">
        <v>0</v>
      </c>
      <c r="N85" s="307"/>
      <c r="O85" s="307">
        <v>0</v>
      </c>
      <c r="P85" s="307">
        <v>0</v>
      </c>
      <c r="Q85" s="307">
        <v>0</v>
      </c>
      <c r="R85" s="271"/>
      <c r="S85" s="307">
        <v>0</v>
      </c>
      <c r="T85" s="307">
        <v>0</v>
      </c>
      <c r="U85" s="307">
        <v>0</v>
      </c>
      <c r="V85" s="307"/>
      <c r="W85" s="307">
        <v>0</v>
      </c>
      <c r="X85" s="279">
        <v>0</v>
      </c>
      <c r="Y85" s="280"/>
      <c r="Z85" s="307"/>
      <c r="AA85" s="307">
        <v>0</v>
      </c>
      <c r="AB85" s="307">
        <v>0</v>
      </c>
      <c r="AC85" s="307">
        <v>0</v>
      </c>
      <c r="AD85" s="307"/>
      <c r="AE85" s="307">
        <v>0</v>
      </c>
      <c r="AF85" s="307">
        <v>0</v>
      </c>
      <c r="AG85" s="307">
        <v>0</v>
      </c>
      <c r="AH85" s="307"/>
      <c r="AI85" s="307">
        <v>0</v>
      </c>
      <c r="AJ85" s="307">
        <v>0</v>
      </c>
      <c r="AK85" s="307">
        <v>0</v>
      </c>
      <c r="AL85" s="307"/>
      <c r="AM85" s="307">
        <v>0</v>
      </c>
      <c r="AN85" s="307">
        <v>0</v>
      </c>
      <c r="AO85" s="307">
        <v>0</v>
      </c>
      <c r="AP85" s="307"/>
      <c r="AQ85" s="307">
        <v>0</v>
      </c>
      <c r="AR85" s="307">
        <v>0</v>
      </c>
      <c r="AS85" s="307">
        <v>0</v>
      </c>
      <c r="AT85" s="307"/>
      <c r="AU85" s="307">
        <v>0</v>
      </c>
      <c r="AV85" s="307">
        <v>0</v>
      </c>
      <c r="AW85" s="307">
        <v>0</v>
      </c>
      <c r="AX85" s="307"/>
      <c r="AY85" s="307">
        <v>0</v>
      </c>
      <c r="AZ85" s="307">
        <v>0</v>
      </c>
      <c r="BA85" s="307">
        <v>0</v>
      </c>
      <c r="BB85" s="307"/>
      <c r="BC85" s="307">
        <v>0</v>
      </c>
      <c r="BD85" s="307">
        <v>0</v>
      </c>
      <c r="BE85" s="307">
        <v>0</v>
      </c>
      <c r="BF85" s="307"/>
      <c r="BG85" s="307">
        <v>0</v>
      </c>
      <c r="BH85" s="307">
        <v>0</v>
      </c>
      <c r="BI85" s="307">
        <v>0</v>
      </c>
      <c r="BJ85" s="307"/>
      <c r="BK85" s="307">
        <v>0</v>
      </c>
      <c r="BL85" s="307">
        <v>0</v>
      </c>
      <c r="BM85" s="307">
        <v>0</v>
      </c>
      <c r="BN85" s="307">
        <v>0</v>
      </c>
      <c r="BO85" s="307">
        <v>0</v>
      </c>
      <c r="BP85" s="307">
        <v>0</v>
      </c>
      <c r="BQ85" s="307">
        <v>0</v>
      </c>
      <c r="BR85" s="307"/>
      <c r="BS85" s="307">
        <v>0</v>
      </c>
      <c r="BT85" s="307">
        <v>0</v>
      </c>
      <c r="BU85" s="307">
        <v>0</v>
      </c>
      <c r="BV85" s="307"/>
      <c r="BW85" s="307">
        <v>400</v>
      </c>
      <c r="BX85" s="279" t="s">
        <v>443</v>
      </c>
      <c r="BY85" s="280" t="s">
        <v>392</v>
      </c>
      <c r="BZ85" s="280"/>
      <c r="CA85" s="307">
        <v>0</v>
      </c>
      <c r="CB85" s="307">
        <v>0</v>
      </c>
      <c r="CC85" s="307">
        <v>0</v>
      </c>
      <c r="CD85" s="307"/>
      <c r="CE85" s="307">
        <v>0</v>
      </c>
      <c r="CF85" s="307">
        <v>0</v>
      </c>
      <c r="CG85" s="307">
        <v>0</v>
      </c>
      <c r="CH85" s="307"/>
      <c r="CI85" s="307">
        <v>0</v>
      </c>
      <c r="CJ85" s="307">
        <v>0</v>
      </c>
      <c r="CK85" s="307"/>
      <c r="CL85" s="307"/>
      <c r="CM85" s="307">
        <v>0</v>
      </c>
      <c r="CN85" s="307">
        <v>0</v>
      </c>
      <c r="CO85" s="307">
        <v>0</v>
      </c>
      <c r="CP85" s="307"/>
      <c r="CQ85" s="307">
        <v>0</v>
      </c>
      <c r="CR85" s="307">
        <v>0</v>
      </c>
      <c r="CS85" s="307">
        <v>0</v>
      </c>
      <c r="CT85" s="307"/>
      <c r="CU85" s="307">
        <v>0</v>
      </c>
      <c r="CV85" s="307">
        <v>0</v>
      </c>
      <c r="CW85" s="307">
        <v>0</v>
      </c>
      <c r="CX85" s="307">
        <v>0</v>
      </c>
      <c r="CY85" s="307">
        <v>0</v>
      </c>
      <c r="CZ85" s="307">
        <v>0</v>
      </c>
      <c r="DA85" s="307">
        <v>0</v>
      </c>
      <c r="DB85" s="307"/>
      <c r="DC85" s="307">
        <v>0</v>
      </c>
      <c r="DD85" s="307">
        <v>0</v>
      </c>
      <c r="DE85" s="307">
        <v>0</v>
      </c>
      <c r="DF85" s="307">
        <v>0</v>
      </c>
      <c r="DG85" s="307">
        <v>0</v>
      </c>
      <c r="DH85" s="307">
        <v>0</v>
      </c>
      <c r="DI85" s="307">
        <v>0</v>
      </c>
      <c r="DJ85" s="307"/>
      <c r="DK85" s="307">
        <v>0</v>
      </c>
      <c r="DL85" s="307">
        <v>0</v>
      </c>
      <c r="DM85" s="307">
        <v>0</v>
      </c>
      <c r="DN85" s="307"/>
      <c r="DO85" s="307">
        <v>0</v>
      </c>
      <c r="DP85" s="307">
        <v>0</v>
      </c>
      <c r="DQ85" s="307">
        <v>0</v>
      </c>
      <c r="DR85" s="307"/>
      <c r="DS85" s="307">
        <v>0</v>
      </c>
      <c r="DT85" s="307">
        <v>0</v>
      </c>
      <c r="DU85" s="307">
        <v>0</v>
      </c>
      <c r="DV85" s="307"/>
      <c r="DW85" s="307">
        <v>0</v>
      </c>
      <c r="DX85" s="307">
        <v>0</v>
      </c>
      <c r="DY85" s="307">
        <v>0</v>
      </c>
      <c r="DZ85" s="307">
        <v>0</v>
      </c>
      <c r="EA85" s="307">
        <v>0</v>
      </c>
      <c r="EB85" s="307">
        <v>0</v>
      </c>
      <c r="EC85" s="307">
        <v>0</v>
      </c>
      <c r="ED85" s="307"/>
      <c r="EE85" s="307">
        <v>0</v>
      </c>
      <c r="EF85" s="307">
        <v>0</v>
      </c>
      <c r="EG85" s="307">
        <v>0</v>
      </c>
      <c r="EH85" s="307"/>
      <c r="EI85" s="307">
        <v>0</v>
      </c>
      <c r="EJ85" s="307">
        <v>0</v>
      </c>
      <c r="EK85" s="307">
        <v>0</v>
      </c>
      <c r="EL85" s="307">
        <v>0</v>
      </c>
      <c r="EM85" s="307">
        <v>0</v>
      </c>
      <c r="EN85" s="307">
        <v>0</v>
      </c>
      <c r="EO85" s="307">
        <v>0</v>
      </c>
      <c r="EP85" s="309"/>
    </row>
    <row r="86" spans="1:146" s="266" customFormat="1" ht="18.75" customHeight="1">
      <c r="A86" s="255"/>
      <c r="B86" s="371" t="s">
        <v>406</v>
      </c>
      <c r="C86" s="5" t="s">
        <v>426</v>
      </c>
      <c r="D86" s="256"/>
      <c r="E86" s="258"/>
      <c r="F86" s="600">
        <v>0</v>
      </c>
      <c r="G86" s="307"/>
      <c r="H86" s="307"/>
      <c r="I86" s="264"/>
      <c r="J86" s="264"/>
      <c r="K86" s="307"/>
      <c r="L86" s="307"/>
      <c r="M86" s="264"/>
      <c r="N86" s="264"/>
      <c r="O86" s="307"/>
      <c r="P86" s="307"/>
      <c r="Q86" s="264"/>
      <c r="R86" s="271"/>
      <c r="S86" s="307"/>
      <c r="T86" s="307"/>
      <c r="U86" s="264"/>
      <c r="V86" s="264"/>
      <c r="W86" s="307"/>
      <c r="X86" s="307"/>
      <c r="Y86" s="264"/>
      <c r="Z86" s="264"/>
      <c r="AA86" s="307"/>
      <c r="AB86" s="307"/>
      <c r="AC86" s="264"/>
      <c r="AD86" s="264"/>
      <c r="AE86" s="307"/>
      <c r="AF86" s="307"/>
      <c r="AG86" s="264"/>
      <c r="AH86" s="264"/>
      <c r="AI86" s="307"/>
      <c r="AJ86" s="307"/>
      <c r="AK86" s="264"/>
      <c r="AL86" s="264"/>
      <c r="AM86" s="307"/>
      <c r="AN86" s="307"/>
      <c r="AO86" s="264"/>
      <c r="AP86" s="264"/>
      <c r="AQ86" s="307"/>
      <c r="AR86" s="307"/>
      <c r="AS86" s="264"/>
      <c r="AT86" s="264"/>
      <c r="AU86" s="307"/>
      <c r="AV86" s="307"/>
      <c r="AW86" s="296"/>
      <c r="AX86" s="297"/>
      <c r="AY86" s="307"/>
      <c r="AZ86" s="307"/>
      <c r="BA86" s="264"/>
      <c r="BB86" s="264"/>
      <c r="BC86" s="307"/>
      <c r="BD86" s="307"/>
      <c r="BE86" s="264"/>
      <c r="BF86" s="264"/>
      <c r="BG86" s="307"/>
      <c r="BH86" s="307"/>
      <c r="BI86" s="264"/>
      <c r="BJ86" s="264"/>
      <c r="BK86" s="307"/>
      <c r="BL86" s="307"/>
      <c r="BM86" s="264"/>
      <c r="BN86" s="368"/>
      <c r="BO86" s="307"/>
      <c r="BP86" s="307"/>
      <c r="BQ86" s="264"/>
      <c r="BR86" s="264"/>
      <c r="BS86" s="307"/>
      <c r="BT86" s="307"/>
      <c r="BU86" s="307"/>
      <c r="BV86" s="307"/>
      <c r="BW86" s="307">
        <v>400</v>
      </c>
      <c r="BX86" s="279" t="s">
        <v>443</v>
      </c>
      <c r="BY86" s="280" t="s">
        <v>392</v>
      </c>
      <c r="BZ86" s="280"/>
      <c r="CA86" s="307"/>
      <c r="CB86" s="307"/>
      <c r="CC86" s="264"/>
      <c r="CD86" s="264"/>
      <c r="CE86" s="307"/>
      <c r="CF86" s="307"/>
      <c r="CG86" s="264"/>
      <c r="CH86" s="264"/>
      <c r="CI86" s="307"/>
      <c r="CJ86" s="307"/>
      <c r="CK86" s="264"/>
      <c r="CL86" s="264"/>
      <c r="CM86" s="307"/>
      <c r="CN86" s="307"/>
      <c r="CO86" s="264"/>
      <c r="CP86" s="264"/>
      <c r="CQ86" s="307"/>
      <c r="CR86" s="307"/>
      <c r="CS86" s="264"/>
      <c r="CT86" s="264"/>
      <c r="CU86" s="307"/>
      <c r="CV86" s="307"/>
      <c r="CW86" s="264"/>
      <c r="CX86" s="264"/>
      <c r="CY86" s="307"/>
      <c r="CZ86" s="307"/>
      <c r="DA86" s="264"/>
      <c r="DB86" s="264"/>
      <c r="DC86" s="307"/>
      <c r="DD86" s="307"/>
      <c r="DE86" s="264"/>
      <c r="DF86" s="264"/>
      <c r="DG86" s="307"/>
      <c r="DH86" s="307"/>
      <c r="DI86" s="264"/>
      <c r="DJ86" s="264"/>
      <c r="DK86" s="307"/>
      <c r="DL86" s="307"/>
      <c r="DM86" s="307"/>
      <c r="DN86" s="307"/>
      <c r="DO86" s="307"/>
      <c r="DP86" s="307"/>
      <c r="DQ86" s="264"/>
      <c r="DR86" s="264"/>
      <c r="DS86" s="307"/>
      <c r="DT86" s="307"/>
      <c r="DU86" s="264"/>
      <c r="DV86" s="264"/>
      <c r="DW86" s="307"/>
      <c r="DX86" s="307"/>
      <c r="DY86" s="307"/>
      <c r="DZ86" s="307"/>
      <c r="EA86" s="307"/>
      <c r="EB86" s="307"/>
      <c r="EC86" s="264"/>
      <c r="ED86" s="264"/>
      <c r="EE86" s="307"/>
      <c r="EF86" s="307"/>
      <c r="EG86" s="264"/>
      <c r="EH86" s="264"/>
      <c r="EI86" s="307"/>
      <c r="EJ86" s="307"/>
      <c r="EK86" s="307"/>
      <c r="EL86" s="307"/>
      <c r="EM86" s="307"/>
      <c r="EN86" s="307"/>
      <c r="EO86" s="307"/>
      <c r="EP86" s="309"/>
    </row>
    <row r="87" spans="1:146" s="266" customFormat="1" ht="18.75" customHeight="1">
      <c r="A87" s="255"/>
      <c r="B87" s="373" t="s">
        <v>78</v>
      </c>
      <c r="C87" s="17" t="s">
        <v>226</v>
      </c>
      <c r="D87" s="256">
        <v>13</v>
      </c>
      <c r="E87" s="258" t="e">
        <v>#REF!</v>
      </c>
      <c r="F87" s="600">
        <v>0</v>
      </c>
      <c r="G87" s="307"/>
      <c r="H87" s="307"/>
      <c r="I87" s="264"/>
      <c r="J87" s="264"/>
      <c r="K87" s="307"/>
      <c r="L87" s="307"/>
      <c r="M87" s="264"/>
      <c r="N87" s="264"/>
      <c r="O87" s="307"/>
      <c r="P87" s="307"/>
      <c r="Q87" s="264"/>
      <c r="R87" s="271"/>
      <c r="S87" s="307"/>
      <c r="T87" s="307"/>
      <c r="U87" s="264"/>
      <c r="V87" s="264"/>
      <c r="W87" s="307"/>
      <c r="X87" s="307"/>
      <c r="Y87" s="264"/>
      <c r="Z87" s="264"/>
      <c r="AA87" s="307"/>
      <c r="AB87" s="307"/>
      <c r="AC87" s="264"/>
      <c r="AD87" s="264"/>
      <c r="AE87" s="307"/>
      <c r="AF87" s="307"/>
      <c r="AG87" s="264"/>
      <c r="AH87" s="264"/>
      <c r="AI87" s="307"/>
      <c r="AJ87" s="307"/>
      <c r="AK87" s="264"/>
      <c r="AL87" s="264"/>
      <c r="AM87" s="307"/>
      <c r="AN87" s="307"/>
      <c r="AO87" s="264"/>
      <c r="AP87" s="264"/>
      <c r="AQ87" s="307"/>
      <c r="AR87" s="307"/>
      <c r="AS87" s="264"/>
      <c r="AT87" s="264"/>
      <c r="AU87" s="307"/>
      <c r="AV87" s="307"/>
      <c r="AW87" s="296"/>
      <c r="AX87" s="297"/>
      <c r="AY87" s="307"/>
      <c r="AZ87" s="307"/>
      <c r="BA87" s="264"/>
      <c r="BB87" s="264"/>
      <c r="BC87" s="307"/>
      <c r="BD87" s="307"/>
      <c r="BE87" s="264"/>
      <c r="BF87" s="264"/>
      <c r="BG87" s="307"/>
      <c r="BH87" s="307"/>
      <c r="BI87" s="264"/>
      <c r="BJ87" s="264"/>
      <c r="BK87" s="307"/>
      <c r="BL87" s="307"/>
      <c r="BM87" s="264"/>
      <c r="BN87" s="368"/>
      <c r="BO87" s="307"/>
      <c r="BP87" s="307"/>
      <c r="BQ87" s="264"/>
      <c r="BR87" s="264"/>
      <c r="BS87" s="307"/>
      <c r="BT87" s="307"/>
      <c r="BU87" s="307"/>
      <c r="BV87" s="307"/>
      <c r="BW87" s="307"/>
      <c r="BX87" s="307"/>
      <c r="BY87" s="264"/>
      <c r="BZ87" s="264"/>
      <c r="CA87" s="307"/>
      <c r="CB87" s="307"/>
      <c r="CC87" s="264"/>
      <c r="CD87" s="264"/>
      <c r="CE87" s="307"/>
      <c r="CF87" s="307"/>
      <c r="CG87" s="264"/>
      <c r="CH87" s="264"/>
      <c r="CI87" s="307"/>
      <c r="CJ87" s="307"/>
      <c r="CK87" s="264"/>
      <c r="CL87" s="264"/>
      <c r="CM87" s="307"/>
      <c r="CN87" s="307"/>
      <c r="CO87" s="264"/>
      <c r="CP87" s="264"/>
      <c r="CQ87" s="307"/>
      <c r="CR87" s="307"/>
      <c r="CS87" s="264"/>
      <c r="CT87" s="264"/>
      <c r="CU87" s="307"/>
      <c r="CV87" s="307"/>
      <c r="CW87" s="264"/>
      <c r="CX87" s="264"/>
      <c r="CY87" s="307"/>
      <c r="CZ87" s="307"/>
      <c r="DA87" s="264"/>
      <c r="DB87" s="264"/>
      <c r="DC87" s="307"/>
      <c r="DD87" s="307"/>
      <c r="DE87" s="264"/>
      <c r="DF87" s="264"/>
      <c r="DG87" s="307"/>
      <c r="DH87" s="307"/>
      <c r="DI87" s="264"/>
      <c r="DJ87" s="264"/>
      <c r="DK87" s="307"/>
      <c r="DL87" s="307"/>
      <c r="DM87" s="307"/>
      <c r="DN87" s="307"/>
      <c r="DO87" s="307"/>
      <c r="DP87" s="307"/>
      <c r="DQ87" s="264"/>
      <c r="DR87" s="264"/>
      <c r="DS87" s="307"/>
      <c r="DT87" s="307"/>
      <c r="DU87" s="264"/>
      <c r="DV87" s="264"/>
      <c r="DW87" s="307"/>
      <c r="DX87" s="307"/>
      <c r="DY87" s="307"/>
      <c r="DZ87" s="307"/>
      <c r="EA87" s="307"/>
      <c r="EB87" s="307"/>
      <c r="EC87" s="264"/>
      <c r="ED87" s="264"/>
      <c r="EE87" s="307"/>
      <c r="EF87" s="307"/>
      <c r="EG87" s="264"/>
      <c r="EH87" s="264"/>
      <c r="EI87" s="307"/>
      <c r="EJ87" s="307"/>
      <c r="EK87" s="307"/>
      <c r="EL87" s="307"/>
      <c r="EM87" s="307"/>
      <c r="EN87" s="307"/>
      <c r="EO87" s="307"/>
      <c r="EP87" s="309"/>
    </row>
    <row r="88" spans="1:146" s="266" customFormat="1" ht="18.75" customHeight="1">
      <c r="A88" s="255"/>
      <c r="B88" s="373" t="s">
        <v>79</v>
      </c>
      <c r="C88" s="17" t="s">
        <v>227</v>
      </c>
      <c r="D88" s="256">
        <v>12</v>
      </c>
      <c r="E88" s="258" t="e">
        <v>#REF!</v>
      </c>
      <c r="F88" s="600">
        <v>0</v>
      </c>
      <c r="G88" s="303"/>
      <c r="H88" s="303"/>
      <c r="I88" s="275"/>
      <c r="J88" s="275"/>
      <c r="K88" s="303"/>
      <c r="L88" s="303"/>
      <c r="M88" s="275"/>
      <c r="N88" s="275"/>
      <c r="O88" s="303"/>
      <c r="P88" s="303"/>
      <c r="Q88" s="275"/>
      <c r="R88" s="271"/>
      <c r="S88" s="303"/>
      <c r="T88" s="303"/>
      <c r="U88" s="275"/>
      <c r="V88" s="275"/>
      <c r="W88" s="303"/>
      <c r="X88" s="303"/>
      <c r="Y88" s="275"/>
      <c r="Z88" s="275"/>
      <c r="AA88" s="303"/>
      <c r="AB88" s="303"/>
      <c r="AC88" s="275"/>
      <c r="AD88" s="275"/>
      <c r="AE88" s="303"/>
      <c r="AF88" s="303"/>
      <c r="AG88" s="275"/>
      <c r="AH88" s="275"/>
      <c r="AI88" s="303"/>
      <c r="AJ88" s="303"/>
      <c r="AK88" s="275"/>
      <c r="AL88" s="275"/>
      <c r="AM88" s="303"/>
      <c r="AN88" s="303"/>
      <c r="AO88" s="275"/>
      <c r="AP88" s="275"/>
      <c r="AQ88" s="303"/>
      <c r="AR88" s="303"/>
      <c r="AS88" s="275"/>
      <c r="AT88" s="275"/>
      <c r="AU88" s="303"/>
      <c r="AV88" s="303"/>
      <c r="AW88" s="312"/>
      <c r="AX88" s="313"/>
      <c r="AY88" s="303"/>
      <c r="AZ88" s="303"/>
      <c r="BA88" s="275"/>
      <c r="BB88" s="275"/>
      <c r="BC88" s="303"/>
      <c r="BD88" s="303"/>
      <c r="BE88" s="275"/>
      <c r="BF88" s="275"/>
      <c r="BG88" s="303"/>
      <c r="BH88" s="303"/>
      <c r="BI88" s="275"/>
      <c r="BJ88" s="275"/>
      <c r="BK88" s="303"/>
      <c r="BL88" s="303"/>
      <c r="BM88" s="275"/>
      <c r="BN88" s="306"/>
      <c r="BO88" s="303"/>
      <c r="BP88" s="303"/>
      <c r="BQ88" s="275"/>
      <c r="BR88" s="275"/>
      <c r="BS88" s="303"/>
      <c r="BT88" s="303"/>
      <c r="BU88" s="303"/>
      <c r="BV88" s="303"/>
      <c r="BW88" s="303">
        <v>400</v>
      </c>
      <c r="BX88" s="284" t="s">
        <v>443</v>
      </c>
      <c r="BY88" s="285" t="s">
        <v>392</v>
      </c>
      <c r="BZ88" s="285"/>
      <c r="CA88" s="303"/>
      <c r="CB88" s="303"/>
      <c r="CC88" s="275"/>
      <c r="CD88" s="275"/>
      <c r="CE88" s="303"/>
      <c r="CF88" s="303"/>
      <c r="CG88" s="275"/>
      <c r="CH88" s="275"/>
      <c r="CI88" s="303"/>
      <c r="CJ88" s="303"/>
      <c r="CK88" s="275"/>
      <c r="CL88" s="275"/>
      <c r="CM88" s="303"/>
      <c r="CN88" s="303"/>
      <c r="CO88" s="275"/>
      <c r="CP88" s="275"/>
      <c r="CQ88" s="303"/>
      <c r="CR88" s="303"/>
      <c r="CS88" s="275"/>
      <c r="CT88" s="275"/>
      <c r="CU88" s="303"/>
      <c r="CV88" s="303"/>
      <c r="CW88" s="275"/>
      <c r="CX88" s="275"/>
      <c r="CY88" s="303"/>
      <c r="CZ88" s="303"/>
      <c r="DA88" s="275"/>
      <c r="DB88" s="275"/>
      <c r="DC88" s="303"/>
      <c r="DD88" s="303"/>
      <c r="DE88" s="275"/>
      <c r="DF88" s="275"/>
      <c r="DG88" s="303"/>
      <c r="DH88" s="303"/>
      <c r="DI88" s="275"/>
      <c r="DJ88" s="275"/>
      <c r="DK88" s="303"/>
      <c r="DL88" s="303"/>
      <c r="DM88" s="303"/>
      <c r="DN88" s="303"/>
      <c r="DO88" s="303"/>
      <c r="DP88" s="303"/>
      <c r="DQ88" s="275"/>
      <c r="DR88" s="275"/>
      <c r="DS88" s="303"/>
      <c r="DT88" s="303"/>
      <c r="DU88" s="275"/>
      <c r="DV88" s="275"/>
      <c r="DW88" s="303"/>
      <c r="DX88" s="303"/>
      <c r="DY88" s="303"/>
      <c r="DZ88" s="303"/>
      <c r="EA88" s="303"/>
      <c r="EB88" s="303"/>
      <c r="EC88" s="275"/>
      <c r="ED88" s="275"/>
      <c r="EE88" s="303"/>
      <c r="EF88" s="303"/>
      <c r="EG88" s="275"/>
      <c r="EH88" s="275"/>
      <c r="EI88" s="303"/>
      <c r="EJ88" s="303"/>
      <c r="EK88" s="303"/>
      <c r="EL88" s="303"/>
      <c r="EM88" s="303"/>
      <c r="EN88" s="303"/>
      <c r="EO88" s="303"/>
      <c r="EP88" s="314"/>
    </row>
    <row r="89" spans="1:146" s="266" customFormat="1" ht="18.75" customHeight="1" hidden="1">
      <c r="A89" s="255"/>
      <c r="B89" s="371" t="s">
        <v>407</v>
      </c>
      <c r="C89" s="372" t="s">
        <v>408</v>
      </c>
      <c r="D89" s="256"/>
      <c r="E89" s="258"/>
      <c r="F89" s="600"/>
      <c r="G89" s="303"/>
      <c r="H89" s="303"/>
      <c r="I89" s="275"/>
      <c r="J89" s="275"/>
      <c r="K89" s="303"/>
      <c r="L89" s="303"/>
      <c r="M89" s="275"/>
      <c r="N89" s="275"/>
      <c r="O89" s="303"/>
      <c r="P89" s="303"/>
      <c r="Q89" s="275"/>
      <c r="R89" s="271"/>
      <c r="S89" s="303"/>
      <c r="T89" s="303"/>
      <c r="U89" s="275"/>
      <c r="V89" s="275"/>
      <c r="W89" s="303">
        <v>0</v>
      </c>
      <c r="X89" s="284">
        <v>0</v>
      </c>
      <c r="Y89" s="285"/>
      <c r="Z89" s="275"/>
      <c r="AA89" s="303"/>
      <c r="AB89" s="303"/>
      <c r="AC89" s="275"/>
      <c r="AD89" s="275"/>
      <c r="AE89" s="303"/>
      <c r="AF89" s="303"/>
      <c r="AG89" s="275"/>
      <c r="AH89" s="275"/>
      <c r="AI89" s="303"/>
      <c r="AJ89" s="303"/>
      <c r="AK89" s="275"/>
      <c r="AL89" s="275"/>
      <c r="AM89" s="303"/>
      <c r="AN89" s="303"/>
      <c r="AO89" s="275"/>
      <c r="AP89" s="275"/>
      <c r="AQ89" s="303"/>
      <c r="AR89" s="303"/>
      <c r="AS89" s="275"/>
      <c r="AT89" s="275"/>
      <c r="AU89" s="303"/>
      <c r="AV89" s="303"/>
      <c r="AW89" s="312"/>
      <c r="AX89" s="313"/>
      <c r="AY89" s="303"/>
      <c r="AZ89" s="303"/>
      <c r="BA89" s="275"/>
      <c r="BB89" s="275"/>
      <c r="BC89" s="303"/>
      <c r="BD89" s="303"/>
      <c r="BE89" s="275"/>
      <c r="BF89" s="275"/>
      <c r="BG89" s="303"/>
      <c r="BH89" s="303"/>
      <c r="BI89" s="275"/>
      <c r="BJ89" s="275"/>
      <c r="BK89" s="303"/>
      <c r="BL89" s="303"/>
      <c r="BM89" s="275"/>
      <c r="BN89" s="306"/>
      <c r="BO89" s="303"/>
      <c r="BP89" s="303"/>
      <c r="BQ89" s="275"/>
      <c r="BR89" s="275"/>
      <c r="BS89" s="303"/>
      <c r="BT89" s="303"/>
      <c r="BU89" s="303"/>
      <c r="BV89" s="303"/>
      <c r="BW89" s="303"/>
      <c r="BX89" s="284"/>
      <c r="BY89" s="285"/>
      <c r="BZ89" s="285"/>
      <c r="CA89" s="303"/>
      <c r="CB89" s="303"/>
      <c r="CC89" s="275"/>
      <c r="CD89" s="275"/>
      <c r="CE89" s="303"/>
      <c r="CF89" s="303"/>
      <c r="CG89" s="275"/>
      <c r="CH89" s="275"/>
      <c r="CI89" s="303"/>
      <c r="CJ89" s="303"/>
      <c r="CK89" s="275"/>
      <c r="CL89" s="275"/>
      <c r="CM89" s="303"/>
      <c r="CN89" s="303"/>
      <c r="CO89" s="275"/>
      <c r="CP89" s="275"/>
      <c r="CQ89" s="303"/>
      <c r="CR89" s="303"/>
      <c r="CS89" s="275"/>
      <c r="CT89" s="275"/>
      <c r="CU89" s="303"/>
      <c r="CV89" s="303"/>
      <c r="CW89" s="275"/>
      <c r="CX89" s="275"/>
      <c r="CY89" s="303"/>
      <c r="CZ89" s="303"/>
      <c r="DA89" s="275"/>
      <c r="DB89" s="275"/>
      <c r="DC89" s="303"/>
      <c r="DD89" s="303"/>
      <c r="DE89" s="275"/>
      <c r="DF89" s="275"/>
      <c r="DG89" s="303"/>
      <c r="DH89" s="303"/>
      <c r="DI89" s="275"/>
      <c r="DJ89" s="275"/>
      <c r="DK89" s="303"/>
      <c r="DL89" s="303"/>
      <c r="DM89" s="303"/>
      <c r="DN89" s="303"/>
      <c r="DO89" s="303"/>
      <c r="DP89" s="303"/>
      <c r="DQ89" s="275"/>
      <c r="DR89" s="275"/>
      <c r="DS89" s="303"/>
      <c r="DT89" s="303"/>
      <c r="DU89" s="275"/>
      <c r="DV89" s="275"/>
      <c r="DW89" s="303"/>
      <c r="DX89" s="303"/>
      <c r="DY89" s="303"/>
      <c r="DZ89" s="303"/>
      <c r="EA89" s="303"/>
      <c r="EB89" s="303"/>
      <c r="EC89" s="275"/>
      <c r="ED89" s="275"/>
      <c r="EE89" s="303"/>
      <c r="EF89" s="303"/>
      <c r="EG89" s="275"/>
      <c r="EH89" s="275"/>
      <c r="EI89" s="303"/>
      <c r="EJ89" s="303"/>
      <c r="EK89" s="303"/>
      <c r="EL89" s="303"/>
      <c r="EM89" s="303"/>
      <c r="EN89" s="303"/>
      <c r="EO89" s="303"/>
      <c r="EP89" s="314"/>
    </row>
    <row r="90" spans="1:146" s="266" customFormat="1" ht="21" customHeight="1" hidden="1">
      <c r="A90" s="255"/>
      <c r="B90" s="373" t="s">
        <v>78</v>
      </c>
      <c r="C90" s="374" t="s">
        <v>63</v>
      </c>
      <c r="D90" s="256"/>
      <c r="E90" s="258"/>
      <c r="F90" s="600"/>
      <c r="G90" s="303"/>
      <c r="H90" s="303"/>
      <c r="I90" s="275"/>
      <c r="J90" s="275"/>
      <c r="K90" s="303"/>
      <c r="L90" s="303"/>
      <c r="M90" s="275"/>
      <c r="N90" s="275"/>
      <c r="O90" s="303"/>
      <c r="P90" s="303"/>
      <c r="Q90" s="275"/>
      <c r="R90" s="271"/>
      <c r="S90" s="303"/>
      <c r="T90" s="303"/>
      <c r="U90" s="275"/>
      <c r="V90" s="275"/>
      <c r="W90" s="303"/>
      <c r="X90" s="303"/>
      <c r="Y90" s="275"/>
      <c r="Z90" s="275"/>
      <c r="AA90" s="303"/>
      <c r="AB90" s="303"/>
      <c r="AC90" s="275"/>
      <c r="AD90" s="275"/>
      <c r="AE90" s="303"/>
      <c r="AF90" s="303"/>
      <c r="AG90" s="275"/>
      <c r="AH90" s="275"/>
      <c r="AI90" s="303"/>
      <c r="AJ90" s="303"/>
      <c r="AK90" s="275"/>
      <c r="AL90" s="275"/>
      <c r="AM90" s="303"/>
      <c r="AN90" s="303"/>
      <c r="AO90" s="275"/>
      <c r="AP90" s="275"/>
      <c r="AQ90" s="303"/>
      <c r="AR90" s="303"/>
      <c r="AS90" s="275"/>
      <c r="AT90" s="275"/>
      <c r="AU90" s="303"/>
      <c r="AV90" s="303"/>
      <c r="AW90" s="312"/>
      <c r="AX90" s="313"/>
      <c r="AY90" s="303"/>
      <c r="AZ90" s="303"/>
      <c r="BA90" s="275"/>
      <c r="BB90" s="275"/>
      <c r="BC90" s="303"/>
      <c r="BD90" s="303"/>
      <c r="BE90" s="275"/>
      <c r="BF90" s="275"/>
      <c r="BG90" s="303"/>
      <c r="BH90" s="303"/>
      <c r="BI90" s="275"/>
      <c r="BJ90" s="275"/>
      <c r="BK90" s="303"/>
      <c r="BL90" s="303"/>
      <c r="BM90" s="275"/>
      <c r="BN90" s="306"/>
      <c r="BO90" s="303"/>
      <c r="BP90" s="303"/>
      <c r="BQ90" s="275"/>
      <c r="BR90" s="275"/>
      <c r="BS90" s="303"/>
      <c r="BT90" s="303"/>
      <c r="BU90" s="303"/>
      <c r="BV90" s="303"/>
      <c r="BW90" s="303"/>
      <c r="BX90" s="284"/>
      <c r="BY90" s="285"/>
      <c r="BZ90" s="285"/>
      <c r="CA90" s="303"/>
      <c r="CB90" s="303"/>
      <c r="CC90" s="275"/>
      <c r="CD90" s="275"/>
      <c r="CE90" s="303"/>
      <c r="CF90" s="303"/>
      <c r="CG90" s="275"/>
      <c r="CH90" s="275"/>
      <c r="CI90" s="303"/>
      <c r="CJ90" s="303"/>
      <c r="CK90" s="275"/>
      <c r="CL90" s="275"/>
      <c r="CM90" s="303"/>
      <c r="CN90" s="303"/>
      <c r="CO90" s="275"/>
      <c r="CP90" s="275"/>
      <c r="CQ90" s="303"/>
      <c r="CR90" s="303"/>
      <c r="CS90" s="275"/>
      <c r="CT90" s="275"/>
      <c r="CU90" s="303"/>
      <c r="CV90" s="303"/>
      <c r="CW90" s="275"/>
      <c r="CX90" s="275"/>
      <c r="CY90" s="303"/>
      <c r="CZ90" s="303"/>
      <c r="DA90" s="275"/>
      <c r="DB90" s="275"/>
      <c r="DC90" s="303"/>
      <c r="DD90" s="303"/>
      <c r="DE90" s="275"/>
      <c r="DF90" s="275"/>
      <c r="DG90" s="303"/>
      <c r="DH90" s="303"/>
      <c r="DI90" s="275"/>
      <c r="DJ90" s="275"/>
      <c r="DK90" s="303"/>
      <c r="DL90" s="303"/>
      <c r="DM90" s="303"/>
      <c r="DN90" s="303"/>
      <c r="DO90" s="303"/>
      <c r="DP90" s="303"/>
      <c r="DQ90" s="275"/>
      <c r="DR90" s="275"/>
      <c r="DS90" s="303"/>
      <c r="DT90" s="303"/>
      <c r="DU90" s="275"/>
      <c r="DV90" s="275"/>
      <c r="DW90" s="303"/>
      <c r="DX90" s="303"/>
      <c r="DY90" s="303"/>
      <c r="DZ90" s="303"/>
      <c r="EA90" s="303"/>
      <c r="EB90" s="303"/>
      <c r="EC90" s="275"/>
      <c r="ED90" s="275"/>
      <c r="EE90" s="303"/>
      <c r="EF90" s="303"/>
      <c r="EG90" s="275"/>
      <c r="EH90" s="275"/>
      <c r="EI90" s="303"/>
      <c r="EJ90" s="303"/>
      <c r="EK90" s="303"/>
      <c r="EL90" s="303"/>
      <c r="EM90" s="303"/>
      <c r="EN90" s="303"/>
      <c r="EO90" s="303"/>
      <c r="EP90" s="314"/>
    </row>
    <row r="91" spans="1:146" s="266" customFormat="1" ht="21" customHeight="1" hidden="1">
      <c r="A91" s="255"/>
      <c r="B91" s="373" t="s">
        <v>79</v>
      </c>
      <c r="C91" s="374" t="s">
        <v>65</v>
      </c>
      <c r="D91" s="256"/>
      <c r="E91" s="258"/>
      <c r="F91" s="600"/>
      <c r="G91" s="303"/>
      <c r="H91" s="303"/>
      <c r="I91" s="275"/>
      <c r="J91" s="275"/>
      <c r="K91" s="303"/>
      <c r="L91" s="303"/>
      <c r="M91" s="275"/>
      <c r="N91" s="275"/>
      <c r="O91" s="303"/>
      <c r="P91" s="303"/>
      <c r="Q91" s="275"/>
      <c r="R91" s="271"/>
      <c r="S91" s="303"/>
      <c r="T91" s="303"/>
      <c r="U91" s="275"/>
      <c r="V91" s="275"/>
      <c r="W91" s="303">
        <v>0</v>
      </c>
      <c r="X91" s="284">
        <v>0</v>
      </c>
      <c r="Y91" s="285"/>
      <c r="Z91" s="275"/>
      <c r="AA91" s="303"/>
      <c r="AB91" s="303"/>
      <c r="AC91" s="275"/>
      <c r="AD91" s="275"/>
      <c r="AE91" s="303"/>
      <c r="AF91" s="303"/>
      <c r="AG91" s="275"/>
      <c r="AH91" s="275"/>
      <c r="AI91" s="303"/>
      <c r="AJ91" s="303"/>
      <c r="AK91" s="275"/>
      <c r="AL91" s="275"/>
      <c r="AM91" s="303"/>
      <c r="AN91" s="303"/>
      <c r="AO91" s="275"/>
      <c r="AP91" s="275"/>
      <c r="AQ91" s="303"/>
      <c r="AR91" s="303"/>
      <c r="AS91" s="275"/>
      <c r="AT91" s="275"/>
      <c r="AU91" s="303"/>
      <c r="AV91" s="303"/>
      <c r="AW91" s="312"/>
      <c r="AX91" s="313"/>
      <c r="AY91" s="303"/>
      <c r="AZ91" s="303"/>
      <c r="BA91" s="275"/>
      <c r="BB91" s="275"/>
      <c r="BC91" s="303"/>
      <c r="BD91" s="303"/>
      <c r="BE91" s="275"/>
      <c r="BF91" s="275"/>
      <c r="BG91" s="303"/>
      <c r="BH91" s="303"/>
      <c r="BI91" s="275"/>
      <c r="BJ91" s="275"/>
      <c r="BK91" s="303"/>
      <c r="BL91" s="303"/>
      <c r="BM91" s="275"/>
      <c r="BN91" s="306"/>
      <c r="BO91" s="303"/>
      <c r="BP91" s="303"/>
      <c r="BQ91" s="275"/>
      <c r="BR91" s="275"/>
      <c r="BS91" s="303"/>
      <c r="BT91" s="303"/>
      <c r="BU91" s="303"/>
      <c r="BV91" s="303"/>
      <c r="BW91" s="303"/>
      <c r="BX91" s="284"/>
      <c r="BY91" s="285"/>
      <c r="BZ91" s="285"/>
      <c r="CA91" s="303"/>
      <c r="CB91" s="303"/>
      <c r="CC91" s="275"/>
      <c r="CD91" s="275"/>
      <c r="CE91" s="303"/>
      <c r="CF91" s="303"/>
      <c r="CG91" s="275"/>
      <c r="CH91" s="275"/>
      <c r="CI91" s="303"/>
      <c r="CJ91" s="303"/>
      <c r="CK91" s="275"/>
      <c r="CL91" s="275"/>
      <c r="CM91" s="303"/>
      <c r="CN91" s="303"/>
      <c r="CO91" s="275"/>
      <c r="CP91" s="275"/>
      <c r="CQ91" s="303"/>
      <c r="CR91" s="303"/>
      <c r="CS91" s="275"/>
      <c r="CT91" s="275"/>
      <c r="CU91" s="303"/>
      <c r="CV91" s="303"/>
      <c r="CW91" s="275"/>
      <c r="CX91" s="275"/>
      <c r="CY91" s="303"/>
      <c r="CZ91" s="303"/>
      <c r="DA91" s="275"/>
      <c r="DB91" s="275"/>
      <c r="DC91" s="303"/>
      <c r="DD91" s="303"/>
      <c r="DE91" s="275"/>
      <c r="DF91" s="275"/>
      <c r="DG91" s="303"/>
      <c r="DH91" s="303"/>
      <c r="DI91" s="275"/>
      <c r="DJ91" s="275"/>
      <c r="DK91" s="303"/>
      <c r="DL91" s="303"/>
      <c r="DM91" s="303"/>
      <c r="DN91" s="303"/>
      <c r="DO91" s="303"/>
      <c r="DP91" s="303"/>
      <c r="DQ91" s="275"/>
      <c r="DR91" s="275"/>
      <c r="DS91" s="303"/>
      <c r="DT91" s="303"/>
      <c r="DU91" s="275"/>
      <c r="DV91" s="275"/>
      <c r="DW91" s="303"/>
      <c r="DX91" s="303"/>
      <c r="DY91" s="303"/>
      <c r="DZ91" s="303"/>
      <c r="EA91" s="303"/>
      <c r="EB91" s="303"/>
      <c r="EC91" s="275"/>
      <c r="ED91" s="275"/>
      <c r="EE91" s="303"/>
      <c r="EF91" s="303"/>
      <c r="EG91" s="275"/>
      <c r="EH91" s="275"/>
      <c r="EI91" s="303"/>
      <c r="EJ91" s="303"/>
      <c r="EK91" s="303"/>
      <c r="EL91" s="303"/>
      <c r="EM91" s="303"/>
      <c r="EN91" s="303"/>
      <c r="EO91" s="303"/>
      <c r="EP91" s="314"/>
    </row>
    <row r="92" spans="1:146" s="266" customFormat="1" ht="16.5" customHeight="1" hidden="1">
      <c r="A92" s="255"/>
      <c r="B92" s="375" t="s">
        <v>35</v>
      </c>
      <c r="C92" s="376" t="s">
        <v>409</v>
      </c>
      <c r="D92" s="365"/>
      <c r="E92" s="258">
        <v>0</v>
      </c>
      <c r="F92" s="600"/>
      <c r="G92" s="307">
        <v>0</v>
      </c>
      <c r="H92" s="307"/>
      <c r="I92" s="264"/>
      <c r="J92" s="264"/>
      <c r="K92" s="307">
        <v>0</v>
      </c>
      <c r="L92" s="307"/>
      <c r="M92" s="264"/>
      <c r="N92" s="264"/>
      <c r="O92" s="307">
        <v>0</v>
      </c>
      <c r="P92" s="307"/>
      <c r="Q92" s="264"/>
      <c r="R92" s="264"/>
      <c r="S92" s="307">
        <v>0</v>
      </c>
      <c r="T92" s="307"/>
      <c r="U92" s="264"/>
      <c r="V92" s="264"/>
      <c r="W92" s="307">
        <v>0</v>
      </c>
      <c r="X92" s="307"/>
      <c r="Y92" s="264"/>
      <c r="Z92" s="264"/>
      <c r="AA92" s="307">
        <v>0</v>
      </c>
      <c r="AB92" s="307"/>
      <c r="AC92" s="264"/>
      <c r="AD92" s="264"/>
      <c r="AE92" s="307">
        <v>0</v>
      </c>
      <c r="AF92" s="307"/>
      <c r="AG92" s="264"/>
      <c r="AH92" s="264"/>
      <c r="AI92" s="307">
        <v>0</v>
      </c>
      <c r="AJ92" s="307"/>
      <c r="AK92" s="264"/>
      <c r="AL92" s="264"/>
      <c r="AM92" s="307">
        <v>0</v>
      </c>
      <c r="AN92" s="307">
        <v>0</v>
      </c>
      <c r="AO92" s="264"/>
      <c r="AP92" s="264"/>
      <c r="AQ92" s="307">
        <v>0</v>
      </c>
      <c r="AR92" s="307">
        <v>0</v>
      </c>
      <c r="AS92" s="264"/>
      <c r="AT92" s="264"/>
      <c r="AU92" s="307">
        <v>0</v>
      </c>
      <c r="AV92" s="307"/>
      <c r="AW92" s="296"/>
      <c r="AX92" s="297"/>
      <c r="AY92" s="307">
        <v>0</v>
      </c>
      <c r="AZ92" s="307"/>
      <c r="BA92" s="264"/>
      <c r="BB92" s="264"/>
      <c r="BC92" s="307">
        <v>0</v>
      </c>
      <c r="BD92" s="307"/>
      <c r="BE92" s="264"/>
      <c r="BF92" s="264"/>
      <c r="BG92" s="307">
        <v>0</v>
      </c>
      <c r="BH92" s="307"/>
      <c r="BI92" s="264"/>
      <c r="BJ92" s="264"/>
      <c r="BK92" s="307">
        <v>0</v>
      </c>
      <c r="BL92" s="307"/>
      <c r="BM92" s="264"/>
      <c r="BN92" s="368"/>
      <c r="BO92" s="307">
        <v>0</v>
      </c>
      <c r="BP92" s="307"/>
      <c r="BQ92" s="264"/>
      <c r="BR92" s="264"/>
      <c r="BS92" s="307">
        <v>0</v>
      </c>
      <c r="BT92" s="307"/>
      <c r="BU92" s="307"/>
      <c r="BV92" s="307"/>
      <c r="BW92" s="307">
        <v>0</v>
      </c>
      <c r="BX92" s="307"/>
      <c r="BY92" s="264"/>
      <c r="BZ92" s="264"/>
      <c r="CA92" s="307">
        <v>0</v>
      </c>
      <c r="CB92" s="307"/>
      <c r="CC92" s="264"/>
      <c r="CD92" s="264"/>
      <c r="CE92" s="307">
        <v>0</v>
      </c>
      <c r="CF92" s="307"/>
      <c r="CG92" s="264"/>
      <c r="CH92" s="264"/>
      <c r="CI92" s="307">
        <v>0</v>
      </c>
      <c r="CJ92" s="307"/>
      <c r="CK92" s="264"/>
      <c r="CL92" s="264"/>
      <c r="CM92" s="307">
        <v>0</v>
      </c>
      <c r="CN92" s="307"/>
      <c r="CO92" s="264"/>
      <c r="CP92" s="264"/>
      <c r="CQ92" s="307">
        <v>0</v>
      </c>
      <c r="CR92" s="307"/>
      <c r="CS92" s="264"/>
      <c r="CT92" s="264"/>
      <c r="CU92" s="307">
        <v>0</v>
      </c>
      <c r="CV92" s="307"/>
      <c r="CW92" s="264"/>
      <c r="CX92" s="264"/>
      <c r="CY92" s="307">
        <v>0</v>
      </c>
      <c r="CZ92" s="307"/>
      <c r="DA92" s="264"/>
      <c r="DB92" s="264"/>
      <c r="DC92" s="307">
        <v>0</v>
      </c>
      <c r="DD92" s="307"/>
      <c r="DE92" s="264"/>
      <c r="DF92" s="264"/>
      <c r="DG92" s="307">
        <v>0</v>
      </c>
      <c r="DH92" s="307"/>
      <c r="DI92" s="264"/>
      <c r="DJ92" s="264"/>
      <c r="DK92" s="307">
        <v>0</v>
      </c>
      <c r="DL92" s="307"/>
      <c r="DM92" s="307"/>
      <c r="DN92" s="307"/>
      <c r="DO92" s="307">
        <v>0</v>
      </c>
      <c r="DP92" s="307"/>
      <c r="DQ92" s="264"/>
      <c r="DR92" s="264"/>
      <c r="DS92" s="307">
        <v>0</v>
      </c>
      <c r="DT92" s="307"/>
      <c r="DU92" s="264"/>
      <c r="DV92" s="264"/>
      <c r="DW92" s="307">
        <v>0</v>
      </c>
      <c r="DX92" s="307"/>
      <c r="DY92" s="307"/>
      <c r="DZ92" s="307"/>
      <c r="EA92" s="307">
        <v>0</v>
      </c>
      <c r="EB92" s="307"/>
      <c r="EC92" s="264"/>
      <c r="ED92" s="264"/>
      <c r="EE92" s="307">
        <v>0</v>
      </c>
      <c r="EF92" s="307"/>
      <c r="EG92" s="264"/>
      <c r="EH92" s="264"/>
      <c r="EI92" s="307">
        <v>0</v>
      </c>
      <c r="EJ92" s="307"/>
      <c r="EK92" s="307"/>
      <c r="EL92" s="307"/>
      <c r="EM92" s="307">
        <v>0</v>
      </c>
      <c r="EN92" s="307"/>
      <c r="EO92" s="307"/>
      <c r="EP92" s="309"/>
    </row>
    <row r="93" spans="1:146" s="378" customFormat="1" ht="15" customHeight="1" hidden="1">
      <c r="A93" s="209"/>
      <c r="B93" s="377" t="s">
        <v>78</v>
      </c>
      <c r="C93" s="204" t="s">
        <v>410</v>
      </c>
      <c r="D93" s="256">
        <v>12</v>
      </c>
      <c r="E93" s="258">
        <v>0</v>
      </c>
      <c r="F93" s="600"/>
      <c r="G93" s="303"/>
      <c r="H93" s="303"/>
      <c r="I93" s="275"/>
      <c r="J93" s="275"/>
      <c r="K93" s="303"/>
      <c r="L93" s="303"/>
      <c r="M93" s="275"/>
      <c r="N93" s="275"/>
      <c r="O93" s="303"/>
      <c r="P93" s="303"/>
      <c r="Q93" s="275"/>
      <c r="R93" s="275"/>
      <c r="S93" s="303"/>
      <c r="T93" s="303"/>
      <c r="U93" s="275"/>
      <c r="V93" s="275"/>
      <c r="W93" s="303"/>
      <c r="X93" s="303"/>
      <c r="Y93" s="275"/>
      <c r="Z93" s="275"/>
      <c r="AA93" s="303"/>
      <c r="AB93" s="303"/>
      <c r="AC93" s="275"/>
      <c r="AD93" s="275"/>
      <c r="AE93" s="303"/>
      <c r="AF93" s="303"/>
      <c r="AG93" s="275"/>
      <c r="AH93" s="275"/>
      <c r="AI93" s="303"/>
      <c r="AJ93" s="303"/>
      <c r="AK93" s="275"/>
      <c r="AL93" s="275"/>
      <c r="AM93" s="303"/>
      <c r="AN93" s="303"/>
      <c r="AO93" s="275"/>
      <c r="AP93" s="275"/>
      <c r="AQ93" s="303"/>
      <c r="AR93" s="303"/>
      <c r="AS93" s="275"/>
      <c r="AT93" s="275"/>
      <c r="AU93" s="303"/>
      <c r="AV93" s="303"/>
      <c r="AW93" s="312"/>
      <c r="AX93" s="313"/>
      <c r="AY93" s="303"/>
      <c r="AZ93" s="303"/>
      <c r="BA93" s="275"/>
      <c r="BB93" s="275"/>
      <c r="BC93" s="303"/>
      <c r="BD93" s="303"/>
      <c r="BE93" s="275"/>
      <c r="BF93" s="275"/>
      <c r="BG93" s="303"/>
      <c r="BH93" s="303"/>
      <c r="BI93" s="275"/>
      <c r="BJ93" s="275"/>
      <c r="BK93" s="303"/>
      <c r="BL93" s="303"/>
      <c r="BM93" s="275"/>
      <c r="BN93" s="306"/>
      <c r="BO93" s="303"/>
      <c r="BP93" s="303"/>
      <c r="BQ93" s="275"/>
      <c r="BR93" s="275"/>
      <c r="BS93" s="303"/>
      <c r="BT93" s="303"/>
      <c r="BU93" s="303"/>
      <c r="BV93" s="303"/>
      <c r="BW93" s="303"/>
      <c r="BX93" s="303"/>
      <c r="BY93" s="275"/>
      <c r="BZ93" s="275"/>
      <c r="CA93" s="303"/>
      <c r="CB93" s="303"/>
      <c r="CC93" s="275"/>
      <c r="CD93" s="275"/>
      <c r="CE93" s="303"/>
      <c r="CF93" s="303"/>
      <c r="CG93" s="275"/>
      <c r="CH93" s="275"/>
      <c r="CI93" s="303"/>
      <c r="CJ93" s="303"/>
      <c r="CK93" s="275"/>
      <c r="CL93" s="275"/>
      <c r="CM93" s="303"/>
      <c r="CN93" s="303"/>
      <c r="CO93" s="275"/>
      <c r="CP93" s="275"/>
      <c r="CQ93" s="303"/>
      <c r="CR93" s="303"/>
      <c r="CS93" s="275"/>
      <c r="CT93" s="275"/>
      <c r="CU93" s="303"/>
      <c r="CV93" s="303"/>
      <c r="CW93" s="275"/>
      <c r="CX93" s="275"/>
      <c r="CY93" s="303"/>
      <c r="CZ93" s="303"/>
      <c r="DA93" s="275"/>
      <c r="DB93" s="275"/>
      <c r="DC93" s="303"/>
      <c r="DD93" s="303"/>
      <c r="DE93" s="275"/>
      <c r="DF93" s="275"/>
      <c r="DG93" s="303"/>
      <c r="DH93" s="303"/>
      <c r="DI93" s="275"/>
      <c r="DJ93" s="275"/>
      <c r="DK93" s="303"/>
      <c r="DL93" s="303"/>
      <c r="DM93" s="303"/>
      <c r="DN93" s="303"/>
      <c r="DO93" s="303"/>
      <c r="DP93" s="303"/>
      <c r="DQ93" s="275"/>
      <c r="DR93" s="275"/>
      <c r="DS93" s="303"/>
      <c r="DT93" s="303"/>
      <c r="DU93" s="275"/>
      <c r="DV93" s="275"/>
      <c r="DW93" s="303"/>
      <c r="DX93" s="303"/>
      <c r="DY93" s="303"/>
      <c r="DZ93" s="303"/>
      <c r="EA93" s="303"/>
      <c r="EB93" s="303"/>
      <c r="EC93" s="275"/>
      <c r="ED93" s="275"/>
      <c r="EE93" s="303"/>
      <c r="EF93" s="303"/>
      <c r="EG93" s="275"/>
      <c r="EH93" s="275"/>
      <c r="EI93" s="303"/>
      <c r="EJ93" s="303"/>
      <c r="EK93" s="303"/>
      <c r="EL93" s="303"/>
      <c r="EM93" s="303"/>
      <c r="EN93" s="303"/>
      <c r="EO93" s="303"/>
      <c r="EP93" s="314"/>
    </row>
    <row r="94" spans="1:146" s="243" customFormat="1" ht="16.5" customHeight="1" hidden="1">
      <c r="A94" s="207"/>
      <c r="B94" s="375" t="s">
        <v>36</v>
      </c>
      <c r="C94" s="257" t="s">
        <v>411</v>
      </c>
      <c r="D94" s="310"/>
      <c r="E94" s="258">
        <v>0</v>
      </c>
      <c r="F94" s="600"/>
      <c r="G94" s="379">
        <v>0</v>
      </c>
      <c r="H94" s="379"/>
      <c r="I94" s="380"/>
      <c r="J94" s="380"/>
      <c r="K94" s="379">
        <v>0</v>
      </c>
      <c r="L94" s="379"/>
      <c r="M94" s="380"/>
      <c r="N94" s="380"/>
      <c r="O94" s="379">
        <v>0</v>
      </c>
      <c r="P94" s="379"/>
      <c r="Q94" s="380"/>
      <c r="R94" s="380"/>
      <c r="S94" s="379">
        <v>0</v>
      </c>
      <c r="T94" s="379"/>
      <c r="U94" s="380"/>
      <c r="V94" s="380"/>
      <c r="W94" s="379">
        <v>0</v>
      </c>
      <c r="X94" s="379"/>
      <c r="Y94" s="380"/>
      <c r="Z94" s="380"/>
      <c r="AA94" s="379">
        <v>0</v>
      </c>
      <c r="AB94" s="379"/>
      <c r="AC94" s="380"/>
      <c r="AD94" s="380"/>
      <c r="AE94" s="379">
        <v>0</v>
      </c>
      <c r="AF94" s="379"/>
      <c r="AG94" s="380"/>
      <c r="AH94" s="380"/>
      <c r="AI94" s="379">
        <v>0</v>
      </c>
      <c r="AJ94" s="379"/>
      <c r="AK94" s="380"/>
      <c r="AL94" s="380"/>
      <c r="AM94" s="379">
        <v>0</v>
      </c>
      <c r="AN94" s="379">
        <v>0</v>
      </c>
      <c r="AO94" s="380"/>
      <c r="AP94" s="380"/>
      <c r="AQ94" s="379">
        <v>0</v>
      </c>
      <c r="AR94" s="379">
        <v>0</v>
      </c>
      <c r="AS94" s="380"/>
      <c r="AT94" s="380"/>
      <c r="AU94" s="379">
        <v>0</v>
      </c>
      <c r="AV94" s="379"/>
      <c r="AW94" s="381"/>
      <c r="AX94" s="382"/>
      <c r="AY94" s="379">
        <v>0</v>
      </c>
      <c r="AZ94" s="379"/>
      <c r="BA94" s="380"/>
      <c r="BB94" s="380"/>
      <c r="BC94" s="379">
        <v>0</v>
      </c>
      <c r="BD94" s="379"/>
      <c r="BE94" s="380"/>
      <c r="BF94" s="380"/>
      <c r="BG94" s="379">
        <v>0</v>
      </c>
      <c r="BH94" s="379"/>
      <c r="BI94" s="380"/>
      <c r="BJ94" s="380"/>
      <c r="BK94" s="379">
        <v>0</v>
      </c>
      <c r="BL94" s="379"/>
      <c r="BM94" s="380"/>
      <c r="BN94" s="383"/>
      <c r="BO94" s="379">
        <v>0</v>
      </c>
      <c r="BP94" s="379"/>
      <c r="BQ94" s="380"/>
      <c r="BR94" s="380"/>
      <c r="BS94" s="379">
        <v>0</v>
      </c>
      <c r="BT94" s="379"/>
      <c r="BU94" s="379"/>
      <c r="BV94" s="379"/>
      <c r="BW94" s="379">
        <v>0</v>
      </c>
      <c r="BX94" s="379"/>
      <c r="BY94" s="380"/>
      <c r="BZ94" s="380"/>
      <c r="CA94" s="379">
        <v>0</v>
      </c>
      <c r="CB94" s="379"/>
      <c r="CC94" s="380"/>
      <c r="CD94" s="380"/>
      <c r="CE94" s="379">
        <v>0</v>
      </c>
      <c r="CF94" s="379"/>
      <c r="CG94" s="380"/>
      <c r="CH94" s="380"/>
      <c r="CI94" s="379">
        <v>0</v>
      </c>
      <c r="CJ94" s="379"/>
      <c r="CK94" s="380"/>
      <c r="CL94" s="380"/>
      <c r="CM94" s="379">
        <v>0</v>
      </c>
      <c r="CN94" s="379"/>
      <c r="CO94" s="380"/>
      <c r="CP94" s="380"/>
      <c r="CQ94" s="379">
        <v>0</v>
      </c>
      <c r="CR94" s="379"/>
      <c r="CS94" s="380"/>
      <c r="CT94" s="380"/>
      <c r="CU94" s="379">
        <v>0</v>
      </c>
      <c r="CV94" s="379"/>
      <c r="CW94" s="380"/>
      <c r="CX94" s="380"/>
      <c r="CY94" s="379">
        <v>0</v>
      </c>
      <c r="CZ94" s="379"/>
      <c r="DA94" s="380"/>
      <c r="DB94" s="380"/>
      <c r="DC94" s="379">
        <v>0</v>
      </c>
      <c r="DD94" s="379"/>
      <c r="DE94" s="380"/>
      <c r="DF94" s="380"/>
      <c r="DG94" s="379">
        <v>0</v>
      </c>
      <c r="DH94" s="379"/>
      <c r="DI94" s="380"/>
      <c r="DJ94" s="380"/>
      <c r="DK94" s="379">
        <v>0</v>
      </c>
      <c r="DL94" s="379"/>
      <c r="DM94" s="379"/>
      <c r="DN94" s="379"/>
      <c r="DO94" s="379">
        <v>0</v>
      </c>
      <c r="DP94" s="379"/>
      <c r="DQ94" s="380"/>
      <c r="DR94" s="380"/>
      <c r="DS94" s="379">
        <v>0</v>
      </c>
      <c r="DT94" s="379"/>
      <c r="DU94" s="380"/>
      <c r="DV94" s="380"/>
      <c r="DW94" s="379">
        <v>0</v>
      </c>
      <c r="DX94" s="379"/>
      <c r="DY94" s="379"/>
      <c r="DZ94" s="379"/>
      <c r="EA94" s="379">
        <v>0</v>
      </c>
      <c r="EB94" s="379"/>
      <c r="EC94" s="380"/>
      <c r="ED94" s="380"/>
      <c r="EE94" s="379">
        <v>0</v>
      </c>
      <c r="EF94" s="379"/>
      <c r="EG94" s="380"/>
      <c r="EH94" s="380"/>
      <c r="EI94" s="379">
        <v>0</v>
      </c>
      <c r="EJ94" s="379"/>
      <c r="EK94" s="379"/>
      <c r="EL94" s="379"/>
      <c r="EM94" s="379">
        <v>0</v>
      </c>
      <c r="EN94" s="379"/>
      <c r="EO94" s="379"/>
      <c r="EP94" s="384"/>
    </row>
    <row r="95" spans="1:146" s="266" customFormat="1" ht="15" customHeight="1" hidden="1">
      <c r="A95" s="255"/>
      <c r="B95" s="281" t="s">
        <v>78</v>
      </c>
      <c r="C95" s="282" t="s">
        <v>63</v>
      </c>
      <c r="D95" s="256">
        <v>13</v>
      </c>
      <c r="E95" s="258">
        <v>0</v>
      </c>
      <c r="F95" s="600"/>
      <c r="G95" s="307"/>
      <c r="H95" s="307"/>
      <c r="I95" s="264"/>
      <c r="J95" s="264"/>
      <c r="K95" s="307"/>
      <c r="L95" s="307"/>
      <c r="M95" s="264"/>
      <c r="N95" s="264"/>
      <c r="O95" s="307"/>
      <c r="P95" s="307"/>
      <c r="Q95" s="264"/>
      <c r="R95" s="264"/>
      <c r="S95" s="307"/>
      <c r="T95" s="307"/>
      <c r="U95" s="264"/>
      <c r="V95" s="264"/>
      <c r="W95" s="307"/>
      <c r="X95" s="307"/>
      <c r="Y95" s="264"/>
      <c r="Z95" s="264"/>
      <c r="AA95" s="307"/>
      <c r="AB95" s="307"/>
      <c r="AC95" s="264"/>
      <c r="AD95" s="264"/>
      <c r="AE95" s="307"/>
      <c r="AF95" s="307"/>
      <c r="AG95" s="264"/>
      <c r="AH95" s="264"/>
      <c r="AI95" s="307"/>
      <c r="AJ95" s="307"/>
      <c r="AK95" s="264"/>
      <c r="AL95" s="264"/>
      <c r="AM95" s="307"/>
      <c r="AN95" s="307"/>
      <c r="AO95" s="264"/>
      <c r="AP95" s="264"/>
      <c r="AQ95" s="307"/>
      <c r="AR95" s="307"/>
      <c r="AS95" s="264"/>
      <c r="AT95" s="264"/>
      <c r="AU95" s="307"/>
      <c r="AV95" s="307"/>
      <c r="AW95" s="296"/>
      <c r="AX95" s="297"/>
      <c r="AY95" s="307"/>
      <c r="AZ95" s="307"/>
      <c r="BA95" s="264"/>
      <c r="BB95" s="264"/>
      <c r="BC95" s="307"/>
      <c r="BD95" s="307"/>
      <c r="BE95" s="264"/>
      <c r="BF95" s="264"/>
      <c r="BG95" s="307"/>
      <c r="BH95" s="307"/>
      <c r="BI95" s="264"/>
      <c r="BJ95" s="264"/>
      <c r="BK95" s="307"/>
      <c r="BL95" s="307"/>
      <c r="BM95" s="264"/>
      <c r="BN95" s="368"/>
      <c r="BO95" s="307"/>
      <c r="BP95" s="307"/>
      <c r="BQ95" s="264"/>
      <c r="BR95" s="264"/>
      <c r="BS95" s="307"/>
      <c r="BT95" s="307"/>
      <c r="BU95" s="307"/>
      <c r="BV95" s="307"/>
      <c r="BW95" s="307"/>
      <c r="BX95" s="307"/>
      <c r="BY95" s="264"/>
      <c r="BZ95" s="264"/>
      <c r="CA95" s="307"/>
      <c r="CB95" s="307"/>
      <c r="CC95" s="264"/>
      <c r="CD95" s="264"/>
      <c r="CE95" s="307"/>
      <c r="CF95" s="307"/>
      <c r="CG95" s="264"/>
      <c r="CH95" s="264"/>
      <c r="CI95" s="307"/>
      <c r="CJ95" s="307"/>
      <c r="CK95" s="264"/>
      <c r="CL95" s="264"/>
      <c r="CM95" s="307"/>
      <c r="CN95" s="307"/>
      <c r="CO95" s="264"/>
      <c r="CP95" s="264"/>
      <c r="CQ95" s="307"/>
      <c r="CR95" s="307"/>
      <c r="CS95" s="264"/>
      <c r="CT95" s="264"/>
      <c r="CU95" s="307"/>
      <c r="CV95" s="307"/>
      <c r="CW95" s="264"/>
      <c r="CX95" s="264"/>
      <c r="CY95" s="307"/>
      <c r="CZ95" s="307"/>
      <c r="DA95" s="264"/>
      <c r="DB95" s="264"/>
      <c r="DC95" s="307"/>
      <c r="DD95" s="307"/>
      <c r="DE95" s="264"/>
      <c r="DF95" s="264"/>
      <c r="DG95" s="307"/>
      <c r="DH95" s="307"/>
      <c r="DI95" s="264"/>
      <c r="DJ95" s="264"/>
      <c r="DK95" s="307"/>
      <c r="DL95" s="307"/>
      <c r="DM95" s="307"/>
      <c r="DN95" s="307"/>
      <c r="DO95" s="307"/>
      <c r="DP95" s="307"/>
      <c r="DQ95" s="264"/>
      <c r="DR95" s="264"/>
      <c r="DS95" s="307"/>
      <c r="DT95" s="307"/>
      <c r="DU95" s="264"/>
      <c r="DV95" s="264"/>
      <c r="DW95" s="307"/>
      <c r="DX95" s="307"/>
      <c r="DY95" s="307"/>
      <c r="DZ95" s="307"/>
      <c r="EA95" s="307"/>
      <c r="EB95" s="307"/>
      <c r="EC95" s="264"/>
      <c r="ED95" s="264"/>
      <c r="EE95" s="307"/>
      <c r="EF95" s="307"/>
      <c r="EG95" s="264"/>
      <c r="EH95" s="264"/>
      <c r="EI95" s="307"/>
      <c r="EJ95" s="307"/>
      <c r="EK95" s="307"/>
      <c r="EL95" s="307"/>
      <c r="EM95" s="307"/>
      <c r="EN95" s="307"/>
      <c r="EO95" s="307"/>
      <c r="EP95" s="309"/>
    </row>
    <row r="96" spans="1:146" s="266" customFormat="1" ht="15" customHeight="1" hidden="1">
      <c r="A96" s="255"/>
      <c r="B96" s="281" t="s">
        <v>79</v>
      </c>
      <c r="C96" s="282" t="s">
        <v>65</v>
      </c>
      <c r="D96" s="256">
        <v>12</v>
      </c>
      <c r="E96" s="258">
        <v>0</v>
      </c>
      <c r="F96" s="600"/>
      <c r="G96" s="303"/>
      <c r="H96" s="303"/>
      <c r="I96" s="275"/>
      <c r="J96" s="275"/>
      <c r="K96" s="303"/>
      <c r="L96" s="303"/>
      <c r="M96" s="275"/>
      <c r="N96" s="275"/>
      <c r="O96" s="303"/>
      <c r="P96" s="303"/>
      <c r="Q96" s="275"/>
      <c r="R96" s="275"/>
      <c r="S96" s="303"/>
      <c r="T96" s="303"/>
      <c r="U96" s="275"/>
      <c r="V96" s="275"/>
      <c r="W96" s="303"/>
      <c r="X96" s="303"/>
      <c r="Y96" s="275"/>
      <c r="Z96" s="275"/>
      <c r="AA96" s="303"/>
      <c r="AB96" s="303"/>
      <c r="AC96" s="275"/>
      <c r="AD96" s="275"/>
      <c r="AE96" s="303"/>
      <c r="AF96" s="303"/>
      <c r="AG96" s="275"/>
      <c r="AH96" s="275"/>
      <c r="AI96" s="303"/>
      <c r="AJ96" s="303"/>
      <c r="AK96" s="275"/>
      <c r="AL96" s="275"/>
      <c r="AM96" s="303"/>
      <c r="AN96" s="303"/>
      <c r="AO96" s="275"/>
      <c r="AP96" s="275"/>
      <c r="AQ96" s="303"/>
      <c r="AR96" s="303"/>
      <c r="AS96" s="275"/>
      <c r="AT96" s="275"/>
      <c r="AU96" s="303"/>
      <c r="AV96" s="303"/>
      <c r="AW96" s="312"/>
      <c r="AX96" s="313"/>
      <c r="AY96" s="303"/>
      <c r="AZ96" s="303"/>
      <c r="BA96" s="275"/>
      <c r="BB96" s="275"/>
      <c r="BC96" s="303"/>
      <c r="BD96" s="303"/>
      <c r="BE96" s="275"/>
      <c r="BF96" s="275"/>
      <c r="BG96" s="303"/>
      <c r="BH96" s="303"/>
      <c r="BI96" s="275"/>
      <c r="BJ96" s="275"/>
      <c r="BK96" s="303"/>
      <c r="BL96" s="303"/>
      <c r="BM96" s="275"/>
      <c r="BN96" s="306"/>
      <c r="BO96" s="303"/>
      <c r="BP96" s="303"/>
      <c r="BQ96" s="275"/>
      <c r="BR96" s="275"/>
      <c r="BS96" s="303"/>
      <c r="BT96" s="303"/>
      <c r="BU96" s="303"/>
      <c r="BV96" s="303"/>
      <c r="BW96" s="303"/>
      <c r="BX96" s="303"/>
      <c r="BY96" s="275"/>
      <c r="BZ96" s="275"/>
      <c r="CA96" s="303"/>
      <c r="CB96" s="303"/>
      <c r="CC96" s="275"/>
      <c r="CD96" s="275"/>
      <c r="CE96" s="303"/>
      <c r="CF96" s="303"/>
      <c r="CG96" s="275"/>
      <c r="CH96" s="275"/>
      <c r="CI96" s="303"/>
      <c r="CJ96" s="303"/>
      <c r="CK96" s="275"/>
      <c r="CL96" s="275"/>
      <c r="CM96" s="303"/>
      <c r="CN96" s="303"/>
      <c r="CO96" s="275"/>
      <c r="CP96" s="275"/>
      <c r="CQ96" s="303"/>
      <c r="CR96" s="303"/>
      <c r="CS96" s="275"/>
      <c r="CT96" s="275"/>
      <c r="CU96" s="303"/>
      <c r="CV96" s="303"/>
      <c r="CW96" s="275"/>
      <c r="CX96" s="275"/>
      <c r="CY96" s="303"/>
      <c r="CZ96" s="303"/>
      <c r="DA96" s="275"/>
      <c r="DB96" s="275"/>
      <c r="DC96" s="303"/>
      <c r="DD96" s="303"/>
      <c r="DE96" s="275"/>
      <c r="DF96" s="275"/>
      <c r="DG96" s="303"/>
      <c r="DH96" s="303"/>
      <c r="DI96" s="275"/>
      <c r="DJ96" s="275"/>
      <c r="DK96" s="303"/>
      <c r="DL96" s="303"/>
      <c r="DM96" s="303"/>
      <c r="DN96" s="303"/>
      <c r="DO96" s="303"/>
      <c r="DP96" s="303"/>
      <c r="DQ96" s="275"/>
      <c r="DR96" s="275"/>
      <c r="DS96" s="303"/>
      <c r="DT96" s="303"/>
      <c r="DU96" s="275"/>
      <c r="DV96" s="275"/>
      <c r="DW96" s="303"/>
      <c r="DX96" s="303"/>
      <c r="DY96" s="303"/>
      <c r="DZ96" s="303"/>
      <c r="EA96" s="303"/>
      <c r="EB96" s="303"/>
      <c r="EC96" s="275"/>
      <c r="ED96" s="275"/>
      <c r="EE96" s="303"/>
      <c r="EF96" s="303"/>
      <c r="EG96" s="275"/>
      <c r="EH96" s="275"/>
      <c r="EI96" s="303"/>
      <c r="EJ96" s="303"/>
      <c r="EK96" s="303"/>
      <c r="EL96" s="303"/>
      <c r="EM96" s="303"/>
      <c r="EN96" s="303"/>
      <c r="EO96" s="303"/>
      <c r="EP96" s="314"/>
    </row>
    <row r="97" spans="1:146" s="266" customFormat="1" ht="18" customHeight="1" hidden="1">
      <c r="A97" s="255"/>
      <c r="B97" s="256" t="s">
        <v>114</v>
      </c>
      <c r="C97" s="385" t="s">
        <v>412</v>
      </c>
      <c r="D97" s="256"/>
      <c r="E97" s="258">
        <v>0</v>
      </c>
      <c r="F97" s="600"/>
      <c r="G97" s="307">
        <v>0</v>
      </c>
      <c r="H97" s="307"/>
      <c r="I97" s="264"/>
      <c r="J97" s="264"/>
      <c r="K97" s="307">
        <v>0</v>
      </c>
      <c r="L97" s="307"/>
      <c r="M97" s="264"/>
      <c r="N97" s="264"/>
      <c r="O97" s="307">
        <v>0</v>
      </c>
      <c r="P97" s="307"/>
      <c r="Q97" s="264"/>
      <c r="R97" s="264"/>
      <c r="S97" s="307">
        <v>0</v>
      </c>
      <c r="T97" s="307"/>
      <c r="U97" s="264"/>
      <c r="V97" s="264"/>
      <c r="W97" s="307">
        <v>0</v>
      </c>
      <c r="X97" s="307"/>
      <c r="Y97" s="264"/>
      <c r="Z97" s="264"/>
      <c r="AA97" s="307">
        <v>0</v>
      </c>
      <c r="AB97" s="307"/>
      <c r="AC97" s="264"/>
      <c r="AD97" s="264"/>
      <c r="AE97" s="307">
        <v>0</v>
      </c>
      <c r="AF97" s="307"/>
      <c r="AG97" s="264"/>
      <c r="AH97" s="264"/>
      <c r="AI97" s="307">
        <v>0</v>
      </c>
      <c r="AJ97" s="307"/>
      <c r="AK97" s="264"/>
      <c r="AL97" s="264"/>
      <c r="AM97" s="307">
        <v>0</v>
      </c>
      <c r="AN97" s="307">
        <v>0</v>
      </c>
      <c r="AO97" s="264"/>
      <c r="AP97" s="264"/>
      <c r="AQ97" s="307">
        <v>0</v>
      </c>
      <c r="AR97" s="307">
        <v>0</v>
      </c>
      <c r="AS97" s="264"/>
      <c r="AT97" s="264"/>
      <c r="AU97" s="307">
        <v>0</v>
      </c>
      <c r="AV97" s="307"/>
      <c r="AW97" s="296"/>
      <c r="AX97" s="297"/>
      <c r="AY97" s="307">
        <v>0</v>
      </c>
      <c r="AZ97" s="307"/>
      <c r="BA97" s="264"/>
      <c r="BB97" s="264"/>
      <c r="BC97" s="307">
        <v>0</v>
      </c>
      <c r="BD97" s="307"/>
      <c r="BE97" s="264"/>
      <c r="BF97" s="264"/>
      <c r="BG97" s="307">
        <v>0</v>
      </c>
      <c r="BH97" s="307"/>
      <c r="BI97" s="264"/>
      <c r="BJ97" s="264"/>
      <c r="BK97" s="307">
        <v>0</v>
      </c>
      <c r="BL97" s="307"/>
      <c r="BM97" s="264"/>
      <c r="BN97" s="368"/>
      <c r="BO97" s="307">
        <v>0</v>
      </c>
      <c r="BP97" s="307"/>
      <c r="BQ97" s="264"/>
      <c r="BR97" s="264"/>
      <c r="BS97" s="307">
        <v>0</v>
      </c>
      <c r="BT97" s="307"/>
      <c r="BU97" s="307"/>
      <c r="BV97" s="307"/>
      <c r="BW97" s="307">
        <v>0</v>
      </c>
      <c r="BX97" s="307"/>
      <c r="BY97" s="264"/>
      <c r="BZ97" s="264"/>
      <c r="CA97" s="307">
        <v>0</v>
      </c>
      <c r="CB97" s="307"/>
      <c r="CC97" s="264"/>
      <c r="CD97" s="264"/>
      <c r="CE97" s="307">
        <v>0</v>
      </c>
      <c r="CF97" s="307"/>
      <c r="CG97" s="264"/>
      <c r="CH97" s="264"/>
      <c r="CI97" s="307">
        <v>0</v>
      </c>
      <c r="CJ97" s="307"/>
      <c r="CK97" s="264"/>
      <c r="CL97" s="264"/>
      <c r="CM97" s="307">
        <v>0</v>
      </c>
      <c r="CN97" s="307"/>
      <c r="CO97" s="264"/>
      <c r="CP97" s="264"/>
      <c r="CQ97" s="307">
        <v>0</v>
      </c>
      <c r="CR97" s="307"/>
      <c r="CS97" s="264"/>
      <c r="CT97" s="264"/>
      <c r="CU97" s="307">
        <v>0</v>
      </c>
      <c r="CV97" s="307"/>
      <c r="CW97" s="264"/>
      <c r="CX97" s="264"/>
      <c r="CY97" s="307">
        <v>0</v>
      </c>
      <c r="CZ97" s="307"/>
      <c r="DA97" s="264"/>
      <c r="DB97" s="264"/>
      <c r="DC97" s="307">
        <v>0</v>
      </c>
      <c r="DD97" s="307"/>
      <c r="DE97" s="264"/>
      <c r="DF97" s="264"/>
      <c r="DG97" s="307">
        <v>0</v>
      </c>
      <c r="DH97" s="307"/>
      <c r="DI97" s="264"/>
      <c r="DJ97" s="264"/>
      <c r="DK97" s="307">
        <v>0</v>
      </c>
      <c r="DL97" s="307"/>
      <c r="DM97" s="307"/>
      <c r="DN97" s="307"/>
      <c r="DO97" s="307">
        <v>0</v>
      </c>
      <c r="DP97" s="307"/>
      <c r="DQ97" s="264"/>
      <c r="DR97" s="264"/>
      <c r="DS97" s="307">
        <v>0</v>
      </c>
      <c r="DT97" s="307"/>
      <c r="DU97" s="264"/>
      <c r="DV97" s="264"/>
      <c r="DW97" s="307">
        <v>0</v>
      </c>
      <c r="DX97" s="307"/>
      <c r="DY97" s="307"/>
      <c r="DZ97" s="307"/>
      <c r="EA97" s="307">
        <v>0</v>
      </c>
      <c r="EB97" s="307"/>
      <c r="EC97" s="264"/>
      <c r="ED97" s="264"/>
      <c r="EE97" s="307">
        <v>0</v>
      </c>
      <c r="EF97" s="307"/>
      <c r="EG97" s="264"/>
      <c r="EH97" s="264"/>
      <c r="EI97" s="307">
        <v>0</v>
      </c>
      <c r="EJ97" s="307"/>
      <c r="EK97" s="307"/>
      <c r="EL97" s="307"/>
      <c r="EM97" s="307">
        <v>0</v>
      </c>
      <c r="EN97" s="307"/>
      <c r="EO97" s="307"/>
      <c r="EP97" s="309"/>
    </row>
    <row r="98" spans="1:146" s="266" customFormat="1" ht="15" customHeight="1" hidden="1">
      <c r="A98" s="255"/>
      <c r="B98" s="281" t="s">
        <v>78</v>
      </c>
      <c r="C98" s="282" t="s">
        <v>63</v>
      </c>
      <c r="D98" s="256">
        <v>13</v>
      </c>
      <c r="E98" s="258">
        <v>0</v>
      </c>
      <c r="F98" s="600"/>
      <c r="G98" s="303"/>
      <c r="H98" s="303"/>
      <c r="I98" s="275"/>
      <c r="J98" s="275"/>
      <c r="K98" s="303"/>
      <c r="L98" s="303"/>
      <c r="M98" s="275"/>
      <c r="N98" s="275"/>
      <c r="O98" s="303"/>
      <c r="P98" s="303"/>
      <c r="Q98" s="275"/>
      <c r="R98" s="275"/>
      <c r="S98" s="303"/>
      <c r="T98" s="303"/>
      <c r="U98" s="275"/>
      <c r="V98" s="275"/>
      <c r="W98" s="303"/>
      <c r="X98" s="303"/>
      <c r="Y98" s="275"/>
      <c r="Z98" s="275"/>
      <c r="AA98" s="303"/>
      <c r="AB98" s="303"/>
      <c r="AC98" s="275"/>
      <c r="AD98" s="275"/>
      <c r="AE98" s="303"/>
      <c r="AF98" s="303"/>
      <c r="AG98" s="275"/>
      <c r="AH98" s="275"/>
      <c r="AI98" s="303"/>
      <c r="AJ98" s="303"/>
      <c r="AK98" s="275"/>
      <c r="AL98" s="275"/>
      <c r="AM98" s="303"/>
      <c r="AN98" s="303"/>
      <c r="AO98" s="275"/>
      <c r="AP98" s="275"/>
      <c r="AQ98" s="303"/>
      <c r="AR98" s="303"/>
      <c r="AS98" s="275"/>
      <c r="AT98" s="275"/>
      <c r="AU98" s="303"/>
      <c r="AV98" s="303"/>
      <c r="AW98" s="312"/>
      <c r="AX98" s="313"/>
      <c r="AY98" s="303"/>
      <c r="AZ98" s="303"/>
      <c r="BA98" s="275"/>
      <c r="BB98" s="275"/>
      <c r="BC98" s="303"/>
      <c r="BD98" s="303"/>
      <c r="BE98" s="275"/>
      <c r="BF98" s="275"/>
      <c r="BG98" s="303"/>
      <c r="BH98" s="303"/>
      <c r="BI98" s="275"/>
      <c r="BJ98" s="275"/>
      <c r="BK98" s="303"/>
      <c r="BL98" s="303"/>
      <c r="BM98" s="275"/>
      <c r="BN98" s="306"/>
      <c r="BO98" s="303"/>
      <c r="BP98" s="303"/>
      <c r="BQ98" s="275"/>
      <c r="BR98" s="275"/>
      <c r="BS98" s="303"/>
      <c r="BT98" s="303"/>
      <c r="BU98" s="303"/>
      <c r="BV98" s="303"/>
      <c r="BW98" s="303"/>
      <c r="BX98" s="303"/>
      <c r="BY98" s="275"/>
      <c r="BZ98" s="275"/>
      <c r="CA98" s="303"/>
      <c r="CB98" s="303"/>
      <c r="CC98" s="275"/>
      <c r="CD98" s="275"/>
      <c r="CE98" s="303"/>
      <c r="CF98" s="303"/>
      <c r="CG98" s="275"/>
      <c r="CH98" s="275"/>
      <c r="CI98" s="303"/>
      <c r="CJ98" s="303"/>
      <c r="CK98" s="275"/>
      <c r="CL98" s="275"/>
      <c r="CM98" s="303"/>
      <c r="CN98" s="303"/>
      <c r="CO98" s="275"/>
      <c r="CP98" s="275"/>
      <c r="CQ98" s="303"/>
      <c r="CR98" s="303"/>
      <c r="CS98" s="275"/>
      <c r="CT98" s="275"/>
      <c r="CU98" s="303"/>
      <c r="CV98" s="303"/>
      <c r="CW98" s="275"/>
      <c r="CX98" s="275"/>
      <c r="CY98" s="303"/>
      <c r="CZ98" s="303"/>
      <c r="DA98" s="275"/>
      <c r="DB98" s="275"/>
      <c r="DC98" s="303"/>
      <c r="DD98" s="303"/>
      <c r="DE98" s="275"/>
      <c r="DF98" s="275"/>
      <c r="DG98" s="303"/>
      <c r="DH98" s="303"/>
      <c r="DI98" s="275"/>
      <c r="DJ98" s="275"/>
      <c r="DK98" s="303"/>
      <c r="DL98" s="303"/>
      <c r="DM98" s="303"/>
      <c r="DN98" s="303"/>
      <c r="DO98" s="303"/>
      <c r="DP98" s="303"/>
      <c r="DQ98" s="275"/>
      <c r="DR98" s="275"/>
      <c r="DS98" s="303"/>
      <c r="DT98" s="303"/>
      <c r="DU98" s="275"/>
      <c r="DV98" s="275"/>
      <c r="DW98" s="303"/>
      <c r="DX98" s="303"/>
      <c r="DY98" s="303"/>
      <c r="DZ98" s="303"/>
      <c r="EA98" s="303"/>
      <c r="EB98" s="303"/>
      <c r="EC98" s="275"/>
      <c r="ED98" s="275"/>
      <c r="EE98" s="303"/>
      <c r="EF98" s="303"/>
      <c r="EG98" s="275"/>
      <c r="EH98" s="275"/>
      <c r="EI98" s="303"/>
      <c r="EJ98" s="303"/>
      <c r="EK98" s="303"/>
      <c r="EL98" s="303"/>
      <c r="EM98" s="303"/>
      <c r="EN98" s="303"/>
      <c r="EO98" s="303"/>
      <c r="EP98" s="314"/>
    </row>
    <row r="99" spans="1:146" s="266" customFormat="1" ht="15" customHeight="1" hidden="1">
      <c r="A99" s="255"/>
      <c r="B99" s="281" t="s">
        <v>79</v>
      </c>
      <c r="C99" s="282" t="s">
        <v>65</v>
      </c>
      <c r="D99" s="256">
        <v>12</v>
      </c>
      <c r="E99" s="258">
        <v>0</v>
      </c>
      <c r="F99" s="600"/>
      <c r="G99" s="303"/>
      <c r="H99" s="303"/>
      <c r="I99" s="275"/>
      <c r="J99" s="275"/>
      <c r="K99" s="303"/>
      <c r="L99" s="303"/>
      <c r="M99" s="275"/>
      <c r="N99" s="275"/>
      <c r="O99" s="303"/>
      <c r="P99" s="303"/>
      <c r="Q99" s="275"/>
      <c r="R99" s="275"/>
      <c r="S99" s="303"/>
      <c r="T99" s="303"/>
      <c r="U99" s="275"/>
      <c r="V99" s="275"/>
      <c r="W99" s="303"/>
      <c r="X99" s="303"/>
      <c r="Y99" s="275"/>
      <c r="Z99" s="275"/>
      <c r="AA99" s="303"/>
      <c r="AB99" s="303"/>
      <c r="AC99" s="275"/>
      <c r="AD99" s="275"/>
      <c r="AE99" s="303"/>
      <c r="AF99" s="303"/>
      <c r="AG99" s="275"/>
      <c r="AH99" s="275"/>
      <c r="AI99" s="303"/>
      <c r="AJ99" s="303"/>
      <c r="AK99" s="275"/>
      <c r="AL99" s="275"/>
      <c r="AM99" s="303"/>
      <c r="AN99" s="303"/>
      <c r="AO99" s="275"/>
      <c r="AP99" s="275"/>
      <c r="AQ99" s="303"/>
      <c r="AR99" s="303"/>
      <c r="AS99" s="275"/>
      <c r="AT99" s="275"/>
      <c r="AU99" s="303"/>
      <c r="AV99" s="303"/>
      <c r="AW99" s="312"/>
      <c r="AX99" s="313"/>
      <c r="AY99" s="303"/>
      <c r="AZ99" s="303"/>
      <c r="BA99" s="275"/>
      <c r="BB99" s="275"/>
      <c r="BC99" s="303"/>
      <c r="BD99" s="303"/>
      <c r="BE99" s="275"/>
      <c r="BF99" s="275"/>
      <c r="BG99" s="303"/>
      <c r="BH99" s="303"/>
      <c r="BI99" s="275"/>
      <c r="BJ99" s="275"/>
      <c r="BK99" s="303"/>
      <c r="BL99" s="303"/>
      <c r="BM99" s="275"/>
      <c r="BN99" s="306"/>
      <c r="BO99" s="303"/>
      <c r="BP99" s="303"/>
      <c r="BQ99" s="275"/>
      <c r="BR99" s="275"/>
      <c r="BS99" s="303"/>
      <c r="BT99" s="303"/>
      <c r="BU99" s="303"/>
      <c r="BV99" s="303"/>
      <c r="BW99" s="303"/>
      <c r="BX99" s="303"/>
      <c r="BY99" s="275"/>
      <c r="BZ99" s="275"/>
      <c r="CA99" s="303"/>
      <c r="CB99" s="303"/>
      <c r="CC99" s="275"/>
      <c r="CD99" s="275"/>
      <c r="CE99" s="303"/>
      <c r="CF99" s="303"/>
      <c r="CG99" s="275"/>
      <c r="CH99" s="275"/>
      <c r="CI99" s="303"/>
      <c r="CJ99" s="303"/>
      <c r="CK99" s="275"/>
      <c r="CL99" s="275"/>
      <c r="CM99" s="303"/>
      <c r="CN99" s="303"/>
      <c r="CO99" s="275"/>
      <c r="CP99" s="275"/>
      <c r="CQ99" s="303"/>
      <c r="CR99" s="303"/>
      <c r="CS99" s="275"/>
      <c r="CT99" s="275"/>
      <c r="CU99" s="303"/>
      <c r="CV99" s="303"/>
      <c r="CW99" s="275"/>
      <c r="CX99" s="275"/>
      <c r="CY99" s="303"/>
      <c r="CZ99" s="303"/>
      <c r="DA99" s="275"/>
      <c r="DB99" s="275"/>
      <c r="DC99" s="303"/>
      <c r="DD99" s="303"/>
      <c r="DE99" s="275"/>
      <c r="DF99" s="275"/>
      <c r="DG99" s="303"/>
      <c r="DH99" s="303"/>
      <c r="DI99" s="275"/>
      <c r="DJ99" s="275"/>
      <c r="DK99" s="303"/>
      <c r="DL99" s="303"/>
      <c r="DM99" s="303"/>
      <c r="DN99" s="303"/>
      <c r="DO99" s="303"/>
      <c r="DP99" s="303"/>
      <c r="DQ99" s="275"/>
      <c r="DR99" s="275"/>
      <c r="DS99" s="303"/>
      <c r="DT99" s="303"/>
      <c r="DU99" s="275"/>
      <c r="DV99" s="275"/>
      <c r="DW99" s="303"/>
      <c r="DX99" s="303"/>
      <c r="DY99" s="303"/>
      <c r="DZ99" s="303"/>
      <c r="EA99" s="303"/>
      <c r="EB99" s="303"/>
      <c r="EC99" s="275"/>
      <c r="ED99" s="275"/>
      <c r="EE99" s="303"/>
      <c r="EF99" s="303"/>
      <c r="EG99" s="275"/>
      <c r="EH99" s="275"/>
      <c r="EI99" s="303"/>
      <c r="EJ99" s="303"/>
      <c r="EK99" s="303"/>
      <c r="EL99" s="303"/>
      <c r="EM99" s="303"/>
      <c r="EN99" s="303"/>
      <c r="EO99" s="303"/>
      <c r="EP99" s="314"/>
    </row>
    <row r="100" spans="1:146" s="266" customFormat="1" ht="33.75" customHeight="1" hidden="1">
      <c r="A100" s="255"/>
      <c r="B100" s="256" t="s">
        <v>267</v>
      </c>
      <c r="C100" s="257" t="s">
        <v>413</v>
      </c>
      <c r="D100" s="256"/>
      <c r="E100" s="258">
        <v>0</v>
      </c>
      <c r="F100" s="600"/>
      <c r="G100" s="303">
        <v>0</v>
      </c>
      <c r="H100" s="303"/>
      <c r="I100" s="275"/>
      <c r="J100" s="275"/>
      <c r="K100" s="303">
        <v>0</v>
      </c>
      <c r="L100" s="303"/>
      <c r="M100" s="275"/>
      <c r="N100" s="275"/>
      <c r="O100" s="303">
        <v>0</v>
      </c>
      <c r="P100" s="303"/>
      <c r="Q100" s="275"/>
      <c r="R100" s="275"/>
      <c r="S100" s="303">
        <v>0</v>
      </c>
      <c r="T100" s="303"/>
      <c r="U100" s="275"/>
      <c r="V100" s="275"/>
      <c r="W100" s="303">
        <v>0</v>
      </c>
      <c r="X100" s="303"/>
      <c r="Y100" s="275"/>
      <c r="Z100" s="275"/>
      <c r="AA100" s="303">
        <v>0</v>
      </c>
      <c r="AB100" s="303"/>
      <c r="AC100" s="275"/>
      <c r="AD100" s="275"/>
      <c r="AE100" s="303">
        <v>0</v>
      </c>
      <c r="AF100" s="303"/>
      <c r="AG100" s="275"/>
      <c r="AH100" s="275"/>
      <c r="AI100" s="303">
        <v>0</v>
      </c>
      <c r="AJ100" s="303"/>
      <c r="AK100" s="275"/>
      <c r="AL100" s="275"/>
      <c r="AM100" s="303">
        <v>0</v>
      </c>
      <c r="AN100" s="303">
        <v>0</v>
      </c>
      <c r="AO100" s="275"/>
      <c r="AP100" s="275"/>
      <c r="AQ100" s="303">
        <v>0</v>
      </c>
      <c r="AR100" s="303">
        <v>0</v>
      </c>
      <c r="AS100" s="275"/>
      <c r="AT100" s="275"/>
      <c r="AU100" s="303">
        <v>0</v>
      </c>
      <c r="AV100" s="303"/>
      <c r="AW100" s="312"/>
      <c r="AX100" s="313"/>
      <c r="AY100" s="303">
        <v>0</v>
      </c>
      <c r="AZ100" s="303"/>
      <c r="BA100" s="275"/>
      <c r="BB100" s="275"/>
      <c r="BC100" s="303">
        <v>0</v>
      </c>
      <c r="BD100" s="303"/>
      <c r="BE100" s="275"/>
      <c r="BF100" s="275"/>
      <c r="BG100" s="303">
        <v>0</v>
      </c>
      <c r="BH100" s="303"/>
      <c r="BI100" s="275"/>
      <c r="BJ100" s="275"/>
      <c r="BK100" s="303">
        <v>0</v>
      </c>
      <c r="BL100" s="303"/>
      <c r="BM100" s="275"/>
      <c r="BN100" s="306"/>
      <c r="BO100" s="303">
        <v>0</v>
      </c>
      <c r="BP100" s="303"/>
      <c r="BQ100" s="275"/>
      <c r="BR100" s="275"/>
      <c r="BS100" s="303">
        <v>0</v>
      </c>
      <c r="BT100" s="303"/>
      <c r="BU100" s="303"/>
      <c r="BV100" s="303"/>
      <c r="BW100" s="303">
        <v>0</v>
      </c>
      <c r="BX100" s="303"/>
      <c r="BY100" s="275"/>
      <c r="BZ100" s="275"/>
      <c r="CA100" s="303">
        <v>0</v>
      </c>
      <c r="CB100" s="303"/>
      <c r="CC100" s="275"/>
      <c r="CD100" s="275"/>
      <c r="CE100" s="303">
        <v>0</v>
      </c>
      <c r="CF100" s="303"/>
      <c r="CG100" s="275"/>
      <c r="CH100" s="275"/>
      <c r="CI100" s="303">
        <v>0</v>
      </c>
      <c r="CJ100" s="303"/>
      <c r="CK100" s="275"/>
      <c r="CL100" s="275"/>
      <c r="CM100" s="303">
        <v>0</v>
      </c>
      <c r="CN100" s="303"/>
      <c r="CO100" s="275"/>
      <c r="CP100" s="275"/>
      <c r="CQ100" s="303">
        <v>0</v>
      </c>
      <c r="CR100" s="303"/>
      <c r="CS100" s="275"/>
      <c r="CT100" s="275"/>
      <c r="CU100" s="303">
        <v>0</v>
      </c>
      <c r="CV100" s="303"/>
      <c r="CW100" s="275"/>
      <c r="CX100" s="275"/>
      <c r="CY100" s="303">
        <v>0</v>
      </c>
      <c r="CZ100" s="303"/>
      <c r="DA100" s="275"/>
      <c r="DB100" s="275"/>
      <c r="DC100" s="303">
        <v>0</v>
      </c>
      <c r="DD100" s="303"/>
      <c r="DE100" s="275"/>
      <c r="DF100" s="275"/>
      <c r="DG100" s="303">
        <v>0</v>
      </c>
      <c r="DH100" s="303"/>
      <c r="DI100" s="275"/>
      <c r="DJ100" s="275"/>
      <c r="DK100" s="303">
        <v>0</v>
      </c>
      <c r="DL100" s="303"/>
      <c r="DM100" s="303"/>
      <c r="DN100" s="303"/>
      <c r="DO100" s="303">
        <v>0</v>
      </c>
      <c r="DP100" s="303"/>
      <c r="DQ100" s="275"/>
      <c r="DR100" s="275"/>
      <c r="DS100" s="303">
        <v>0</v>
      </c>
      <c r="DT100" s="303"/>
      <c r="DU100" s="275"/>
      <c r="DV100" s="275"/>
      <c r="DW100" s="303">
        <v>0</v>
      </c>
      <c r="DX100" s="303"/>
      <c r="DY100" s="303"/>
      <c r="DZ100" s="303"/>
      <c r="EA100" s="303">
        <v>0</v>
      </c>
      <c r="EB100" s="303"/>
      <c r="EC100" s="275"/>
      <c r="ED100" s="275"/>
      <c r="EE100" s="303">
        <v>0</v>
      </c>
      <c r="EF100" s="303"/>
      <c r="EG100" s="275"/>
      <c r="EH100" s="275"/>
      <c r="EI100" s="303">
        <v>0</v>
      </c>
      <c r="EJ100" s="303"/>
      <c r="EK100" s="303"/>
      <c r="EL100" s="303"/>
      <c r="EM100" s="303">
        <v>0</v>
      </c>
      <c r="EN100" s="303"/>
      <c r="EO100" s="303"/>
      <c r="EP100" s="314"/>
    </row>
    <row r="101" spans="1:146" s="266" customFormat="1" ht="15" customHeight="1" hidden="1">
      <c r="A101" s="255"/>
      <c r="B101" s="281" t="s">
        <v>78</v>
      </c>
      <c r="C101" s="282" t="s">
        <v>63</v>
      </c>
      <c r="D101" s="256">
        <v>13</v>
      </c>
      <c r="E101" s="258">
        <v>0</v>
      </c>
      <c r="F101" s="600"/>
      <c r="G101" s="307"/>
      <c r="H101" s="307"/>
      <c r="I101" s="264"/>
      <c r="J101" s="264"/>
      <c r="K101" s="307"/>
      <c r="L101" s="307"/>
      <c r="M101" s="264"/>
      <c r="N101" s="264"/>
      <c r="O101" s="307"/>
      <c r="P101" s="307"/>
      <c r="Q101" s="264"/>
      <c r="R101" s="264"/>
      <c r="S101" s="307"/>
      <c r="T101" s="307"/>
      <c r="U101" s="264"/>
      <c r="V101" s="264"/>
      <c r="W101" s="307"/>
      <c r="X101" s="307"/>
      <c r="Y101" s="264"/>
      <c r="Z101" s="264"/>
      <c r="AA101" s="307"/>
      <c r="AB101" s="307"/>
      <c r="AC101" s="264"/>
      <c r="AD101" s="264"/>
      <c r="AE101" s="307"/>
      <c r="AF101" s="307"/>
      <c r="AG101" s="264"/>
      <c r="AH101" s="264"/>
      <c r="AI101" s="307"/>
      <c r="AJ101" s="307"/>
      <c r="AK101" s="264"/>
      <c r="AL101" s="264"/>
      <c r="AM101" s="307"/>
      <c r="AN101" s="307"/>
      <c r="AO101" s="264"/>
      <c r="AP101" s="264"/>
      <c r="AQ101" s="307"/>
      <c r="AR101" s="307"/>
      <c r="AS101" s="264"/>
      <c r="AT101" s="264"/>
      <c r="AU101" s="307"/>
      <c r="AV101" s="307"/>
      <c r="AW101" s="296"/>
      <c r="AX101" s="297"/>
      <c r="AY101" s="307"/>
      <c r="AZ101" s="307"/>
      <c r="BA101" s="264"/>
      <c r="BB101" s="264"/>
      <c r="BC101" s="307"/>
      <c r="BD101" s="307"/>
      <c r="BE101" s="264"/>
      <c r="BF101" s="264"/>
      <c r="BG101" s="307"/>
      <c r="BH101" s="307"/>
      <c r="BI101" s="264"/>
      <c r="BJ101" s="264"/>
      <c r="BK101" s="307"/>
      <c r="BL101" s="307"/>
      <c r="BM101" s="264"/>
      <c r="BN101" s="368"/>
      <c r="BO101" s="307"/>
      <c r="BP101" s="307"/>
      <c r="BQ101" s="264"/>
      <c r="BR101" s="264"/>
      <c r="BS101" s="307"/>
      <c r="BT101" s="307"/>
      <c r="BU101" s="307"/>
      <c r="BV101" s="307"/>
      <c r="BW101" s="307"/>
      <c r="BX101" s="307"/>
      <c r="BY101" s="264"/>
      <c r="BZ101" s="264"/>
      <c r="CA101" s="307"/>
      <c r="CB101" s="307"/>
      <c r="CC101" s="264"/>
      <c r="CD101" s="264"/>
      <c r="CE101" s="307"/>
      <c r="CF101" s="307"/>
      <c r="CG101" s="264"/>
      <c r="CH101" s="264"/>
      <c r="CI101" s="307"/>
      <c r="CJ101" s="307"/>
      <c r="CK101" s="264"/>
      <c r="CL101" s="264"/>
      <c r="CM101" s="307"/>
      <c r="CN101" s="307"/>
      <c r="CO101" s="264"/>
      <c r="CP101" s="264"/>
      <c r="CQ101" s="307"/>
      <c r="CR101" s="307"/>
      <c r="CS101" s="264"/>
      <c r="CT101" s="264"/>
      <c r="CU101" s="307"/>
      <c r="CV101" s="307"/>
      <c r="CW101" s="264"/>
      <c r="CX101" s="264"/>
      <c r="CY101" s="307"/>
      <c r="CZ101" s="307"/>
      <c r="DA101" s="264"/>
      <c r="DB101" s="264"/>
      <c r="DC101" s="307"/>
      <c r="DD101" s="307"/>
      <c r="DE101" s="264"/>
      <c r="DF101" s="264"/>
      <c r="DG101" s="307"/>
      <c r="DH101" s="307"/>
      <c r="DI101" s="264"/>
      <c r="DJ101" s="264"/>
      <c r="DK101" s="307"/>
      <c r="DL101" s="307"/>
      <c r="DM101" s="307"/>
      <c r="DN101" s="307"/>
      <c r="DO101" s="307"/>
      <c r="DP101" s="307"/>
      <c r="DQ101" s="264"/>
      <c r="DR101" s="264"/>
      <c r="DS101" s="307"/>
      <c r="DT101" s="307"/>
      <c r="DU101" s="264"/>
      <c r="DV101" s="264"/>
      <c r="DW101" s="307"/>
      <c r="DX101" s="307"/>
      <c r="DY101" s="307"/>
      <c r="DZ101" s="307"/>
      <c r="EA101" s="307"/>
      <c r="EB101" s="307"/>
      <c r="EC101" s="264"/>
      <c r="ED101" s="264"/>
      <c r="EE101" s="307"/>
      <c r="EF101" s="307"/>
      <c r="EG101" s="264"/>
      <c r="EH101" s="264"/>
      <c r="EI101" s="307"/>
      <c r="EJ101" s="307"/>
      <c r="EK101" s="307"/>
      <c r="EL101" s="307"/>
      <c r="EM101" s="307"/>
      <c r="EN101" s="307"/>
      <c r="EO101" s="307"/>
      <c r="EP101" s="309"/>
    </row>
    <row r="102" spans="1:146" s="266" customFormat="1" ht="15" customHeight="1" hidden="1">
      <c r="A102" s="255"/>
      <c r="B102" s="281" t="s">
        <v>79</v>
      </c>
      <c r="C102" s="282" t="s">
        <v>65</v>
      </c>
      <c r="D102" s="256">
        <v>12</v>
      </c>
      <c r="E102" s="258">
        <v>0</v>
      </c>
      <c r="F102" s="600"/>
      <c r="G102" s="303"/>
      <c r="H102" s="303"/>
      <c r="I102" s="275"/>
      <c r="J102" s="275"/>
      <c r="K102" s="303"/>
      <c r="L102" s="303"/>
      <c r="M102" s="275"/>
      <c r="N102" s="275"/>
      <c r="O102" s="303"/>
      <c r="P102" s="303"/>
      <c r="Q102" s="275"/>
      <c r="R102" s="275"/>
      <c r="S102" s="303"/>
      <c r="T102" s="303"/>
      <c r="U102" s="275"/>
      <c r="V102" s="275"/>
      <c r="W102" s="303"/>
      <c r="X102" s="303"/>
      <c r="Y102" s="275"/>
      <c r="Z102" s="275"/>
      <c r="AA102" s="303"/>
      <c r="AB102" s="303"/>
      <c r="AC102" s="275"/>
      <c r="AD102" s="275"/>
      <c r="AE102" s="303"/>
      <c r="AF102" s="303"/>
      <c r="AG102" s="275"/>
      <c r="AH102" s="275"/>
      <c r="AI102" s="303"/>
      <c r="AJ102" s="303"/>
      <c r="AK102" s="275"/>
      <c r="AL102" s="275"/>
      <c r="AM102" s="303"/>
      <c r="AN102" s="303"/>
      <c r="AO102" s="275"/>
      <c r="AP102" s="275"/>
      <c r="AQ102" s="303"/>
      <c r="AR102" s="303"/>
      <c r="AS102" s="275"/>
      <c r="AT102" s="275"/>
      <c r="AU102" s="303"/>
      <c r="AV102" s="303"/>
      <c r="AW102" s="312"/>
      <c r="AX102" s="313"/>
      <c r="AY102" s="303"/>
      <c r="AZ102" s="303"/>
      <c r="BA102" s="275"/>
      <c r="BB102" s="275"/>
      <c r="BC102" s="303"/>
      <c r="BD102" s="303"/>
      <c r="BE102" s="275"/>
      <c r="BF102" s="275"/>
      <c r="BG102" s="303"/>
      <c r="BH102" s="303"/>
      <c r="BI102" s="275"/>
      <c r="BJ102" s="275"/>
      <c r="BK102" s="303"/>
      <c r="BL102" s="303"/>
      <c r="BM102" s="275"/>
      <c r="BN102" s="306"/>
      <c r="BO102" s="303"/>
      <c r="BP102" s="303"/>
      <c r="BQ102" s="275"/>
      <c r="BR102" s="275"/>
      <c r="BS102" s="303"/>
      <c r="BT102" s="303"/>
      <c r="BU102" s="303"/>
      <c r="BV102" s="303"/>
      <c r="BW102" s="303"/>
      <c r="BX102" s="303"/>
      <c r="BY102" s="275"/>
      <c r="BZ102" s="275"/>
      <c r="CA102" s="303"/>
      <c r="CB102" s="303"/>
      <c r="CC102" s="275"/>
      <c r="CD102" s="275"/>
      <c r="CE102" s="303"/>
      <c r="CF102" s="303"/>
      <c r="CG102" s="275"/>
      <c r="CH102" s="275"/>
      <c r="CI102" s="303"/>
      <c r="CJ102" s="303"/>
      <c r="CK102" s="275"/>
      <c r="CL102" s="275"/>
      <c r="CM102" s="303"/>
      <c r="CN102" s="303"/>
      <c r="CO102" s="275"/>
      <c r="CP102" s="275"/>
      <c r="CQ102" s="303"/>
      <c r="CR102" s="303"/>
      <c r="CS102" s="275"/>
      <c r="CT102" s="275"/>
      <c r="CU102" s="303"/>
      <c r="CV102" s="303"/>
      <c r="CW102" s="275"/>
      <c r="CX102" s="275"/>
      <c r="CY102" s="303"/>
      <c r="CZ102" s="303"/>
      <c r="DA102" s="275"/>
      <c r="DB102" s="275"/>
      <c r="DC102" s="303"/>
      <c r="DD102" s="303"/>
      <c r="DE102" s="275"/>
      <c r="DF102" s="275"/>
      <c r="DG102" s="303"/>
      <c r="DH102" s="303"/>
      <c r="DI102" s="275"/>
      <c r="DJ102" s="275"/>
      <c r="DK102" s="303"/>
      <c r="DL102" s="303"/>
      <c r="DM102" s="303"/>
      <c r="DN102" s="303"/>
      <c r="DO102" s="303"/>
      <c r="DP102" s="303"/>
      <c r="DQ102" s="275"/>
      <c r="DR102" s="275"/>
      <c r="DS102" s="303"/>
      <c r="DT102" s="303"/>
      <c r="DU102" s="275"/>
      <c r="DV102" s="275"/>
      <c r="DW102" s="303"/>
      <c r="DX102" s="303"/>
      <c r="DY102" s="303"/>
      <c r="DZ102" s="303"/>
      <c r="EA102" s="303"/>
      <c r="EB102" s="303"/>
      <c r="EC102" s="275"/>
      <c r="ED102" s="275"/>
      <c r="EE102" s="303"/>
      <c r="EF102" s="303"/>
      <c r="EG102" s="275"/>
      <c r="EH102" s="275"/>
      <c r="EI102" s="303"/>
      <c r="EJ102" s="303"/>
      <c r="EK102" s="303"/>
      <c r="EL102" s="303"/>
      <c r="EM102" s="303"/>
      <c r="EN102" s="303"/>
      <c r="EO102" s="303"/>
      <c r="EP102" s="314"/>
    </row>
    <row r="103" spans="1:146" s="394" customFormat="1" ht="15.75" hidden="1">
      <c r="A103" s="386"/>
      <c r="B103" s="387"/>
      <c r="C103" s="388" t="s">
        <v>414</v>
      </c>
      <c r="D103" s="388"/>
      <c r="E103" s="253"/>
      <c r="F103" s="601"/>
      <c r="G103" s="387" t="s">
        <v>37</v>
      </c>
      <c r="H103" s="387"/>
      <c r="I103" s="389"/>
      <c r="J103" s="389"/>
      <c r="K103" s="387">
        <v>1054445</v>
      </c>
      <c r="L103" s="387"/>
      <c r="M103" s="389"/>
      <c r="N103" s="389"/>
      <c r="O103" s="387" t="s">
        <v>38</v>
      </c>
      <c r="P103" s="387"/>
      <c r="Q103" s="389"/>
      <c r="R103" s="389"/>
      <c r="S103" s="387" t="s">
        <v>40</v>
      </c>
      <c r="T103" s="387"/>
      <c r="U103" s="389"/>
      <c r="V103" s="389"/>
      <c r="W103" s="387" t="s">
        <v>41</v>
      </c>
      <c r="X103" s="387"/>
      <c r="Y103" s="389"/>
      <c r="Z103" s="389"/>
      <c r="AA103" s="387" t="s">
        <v>42</v>
      </c>
      <c r="AB103" s="387"/>
      <c r="AC103" s="389"/>
      <c r="AD103" s="389"/>
      <c r="AE103" s="387">
        <v>1028942</v>
      </c>
      <c r="AF103" s="387"/>
      <c r="AG103" s="389"/>
      <c r="AH103" s="389"/>
      <c r="AI103" s="387">
        <v>1058909</v>
      </c>
      <c r="AJ103" s="387"/>
      <c r="AK103" s="389"/>
      <c r="AL103" s="389"/>
      <c r="AM103" s="387" t="s">
        <v>43</v>
      </c>
      <c r="AN103" s="387" t="s">
        <v>578</v>
      </c>
      <c r="AO103" s="389"/>
      <c r="AP103" s="389"/>
      <c r="AQ103" s="387">
        <v>1110600</v>
      </c>
      <c r="AR103" s="387">
        <v>1110667</v>
      </c>
      <c r="AS103" s="389"/>
      <c r="AT103" s="389"/>
      <c r="AU103" s="387" t="s">
        <v>216</v>
      </c>
      <c r="AV103" s="387"/>
      <c r="AW103" s="390"/>
      <c r="AX103" s="391"/>
      <c r="AY103" s="387" t="s">
        <v>44</v>
      </c>
      <c r="AZ103" s="387"/>
      <c r="BA103" s="389"/>
      <c r="BB103" s="389"/>
      <c r="BC103" s="387">
        <v>1110600</v>
      </c>
      <c r="BD103" s="387"/>
      <c r="BE103" s="389"/>
      <c r="BF103" s="389"/>
      <c r="BG103" s="387">
        <v>1110667</v>
      </c>
      <c r="BH103" s="387"/>
      <c r="BI103" s="389"/>
      <c r="BJ103" s="389"/>
      <c r="BK103" s="387">
        <v>1110754</v>
      </c>
      <c r="BL103" s="387"/>
      <c r="BM103" s="389"/>
      <c r="BN103" s="392"/>
      <c r="BO103" s="387">
        <v>1115577</v>
      </c>
      <c r="BP103" s="387"/>
      <c r="BQ103" s="389"/>
      <c r="BR103" s="389"/>
      <c r="BS103" s="387">
        <v>1110756</v>
      </c>
      <c r="BT103" s="387"/>
      <c r="BU103" s="387"/>
      <c r="BV103" s="387"/>
      <c r="BW103" s="387">
        <v>1104879</v>
      </c>
      <c r="BX103" s="387"/>
      <c r="BY103" s="389"/>
      <c r="BZ103" s="389"/>
      <c r="CA103" s="387" t="s">
        <v>45</v>
      </c>
      <c r="CB103" s="387"/>
      <c r="CC103" s="389"/>
      <c r="CD103" s="367"/>
      <c r="CE103" s="387">
        <v>1122148</v>
      </c>
      <c r="CF103" s="387"/>
      <c r="CG103" s="389"/>
      <c r="CH103" s="389"/>
      <c r="CI103" s="387">
        <v>1122693</v>
      </c>
      <c r="CJ103" s="387"/>
      <c r="CK103" s="389"/>
      <c r="CL103" s="389"/>
      <c r="CM103" s="387" t="s">
        <v>46</v>
      </c>
      <c r="CN103" s="387"/>
      <c r="CO103" s="389"/>
      <c r="CP103" s="389"/>
      <c r="CQ103" s="387" t="s">
        <v>47</v>
      </c>
      <c r="CR103" s="387"/>
      <c r="CS103" s="389"/>
      <c r="CT103" s="389"/>
      <c r="CU103" s="387" t="s">
        <v>579</v>
      </c>
      <c r="CV103" s="387"/>
      <c r="CW103" s="389"/>
      <c r="CX103" s="389"/>
      <c r="CY103" s="387">
        <v>1124105</v>
      </c>
      <c r="CZ103" s="387"/>
      <c r="DA103" s="389"/>
      <c r="DB103" s="389"/>
      <c r="DC103" s="387">
        <v>1110873</v>
      </c>
      <c r="DD103" s="387"/>
      <c r="DE103" s="389"/>
      <c r="DF103" s="389"/>
      <c r="DG103" s="387" t="s">
        <v>48</v>
      </c>
      <c r="DH103" s="387"/>
      <c r="DI103" s="389"/>
      <c r="DJ103" s="389"/>
      <c r="DK103" s="387" t="s">
        <v>217</v>
      </c>
      <c r="DL103" s="387"/>
      <c r="DM103" s="387"/>
      <c r="DN103" s="387"/>
      <c r="DO103" s="387" t="s">
        <v>580</v>
      </c>
      <c r="DP103" s="387"/>
      <c r="DQ103" s="389"/>
      <c r="DR103" s="389"/>
      <c r="DS103" s="387">
        <v>3017470</v>
      </c>
      <c r="DT103" s="387"/>
      <c r="DU103" s="389"/>
      <c r="DV103" s="389"/>
      <c r="DW103" s="387">
        <v>3023081</v>
      </c>
      <c r="DX103" s="387"/>
      <c r="DY103" s="387"/>
      <c r="DZ103" s="387"/>
      <c r="EA103" s="387">
        <v>1027485</v>
      </c>
      <c r="EB103" s="387"/>
      <c r="EC103" s="389"/>
      <c r="ED103" s="389"/>
      <c r="EE103" s="387">
        <v>3024923</v>
      </c>
      <c r="EF103" s="387"/>
      <c r="EG103" s="389"/>
      <c r="EH103" s="389"/>
      <c r="EI103" s="387">
        <v>1125493</v>
      </c>
      <c r="EJ103" s="387"/>
      <c r="EK103" s="387"/>
      <c r="EL103" s="387"/>
      <c r="EM103" s="387">
        <v>1125493</v>
      </c>
      <c r="EN103" s="387"/>
      <c r="EO103" s="387"/>
      <c r="EP103" s="393"/>
    </row>
    <row r="104" spans="1:146" s="249" customFormat="1" ht="50.25" customHeight="1" hidden="1">
      <c r="A104" s="248"/>
      <c r="B104" s="395"/>
      <c r="C104" s="198" t="s">
        <v>415</v>
      </c>
      <c r="D104" s="198"/>
      <c r="E104" s="258"/>
      <c r="F104" s="600"/>
      <c r="G104" s="396" t="s">
        <v>416</v>
      </c>
      <c r="H104" s="396"/>
      <c r="I104" s="397"/>
      <c r="J104" s="397"/>
      <c r="K104" s="396" t="s">
        <v>416</v>
      </c>
      <c r="L104" s="396"/>
      <c r="M104" s="397"/>
      <c r="N104" s="397"/>
      <c r="O104" s="396" t="s">
        <v>416</v>
      </c>
      <c r="P104" s="396"/>
      <c r="Q104" s="397"/>
      <c r="R104" s="397"/>
      <c r="S104" s="396" t="s">
        <v>417</v>
      </c>
      <c r="T104" s="396"/>
      <c r="U104" s="397"/>
      <c r="V104" s="397"/>
      <c r="W104" s="396" t="s">
        <v>418</v>
      </c>
      <c r="X104" s="396"/>
      <c r="Y104" s="397"/>
      <c r="Z104" s="397"/>
      <c r="AA104" s="396" t="s">
        <v>417</v>
      </c>
      <c r="AB104" s="396"/>
      <c r="AC104" s="397"/>
      <c r="AD104" s="397"/>
      <c r="AE104" s="396" t="s">
        <v>418</v>
      </c>
      <c r="AF104" s="396"/>
      <c r="AG104" s="397"/>
      <c r="AH104" s="397"/>
      <c r="AI104" s="396" t="s">
        <v>419</v>
      </c>
      <c r="AJ104" s="396"/>
      <c r="AK104" s="397"/>
      <c r="AL104" s="397"/>
      <c r="AM104" s="396" t="s">
        <v>420</v>
      </c>
      <c r="AN104" s="396" t="s">
        <v>417</v>
      </c>
      <c r="AO104" s="397"/>
      <c r="AP104" s="397"/>
      <c r="AQ104" s="396" t="s">
        <v>420</v>
      </c>
      <c r="AR104" s="396" t="s">
        <v>417</v>
      </c>
      <c r="AS104" s="397"/>
      <c r="AT104" s="397"/>
      <c r="AU104" s="396" t="s">
        <v>418</v>
      </c>
      <c r="AV104" s="396"/>
      <c r="AW104" s="398"/>
      <c r="AX104" s="399"/>
      <c r="AY104" s="396" t="s">
        <v>420</v>
      </c>
      <c r="AZ104" s="396"/>
      <c r="BA104" s="397"/>
      <c r="BB104" s="397"/>
      <c r="BC104" s="396" t="s">
        <v>420</v>
      </c>
      <c r="BD104" s="396"/>
      <c r="BE104" s="397"/>
      <c r="BF104" s="397"/>
      <c r="BG104" s="396" t="s">
        <v>420</v>
      </c>
      <c r="BH104" s="396"/>
      <c r="BI104" s="397"/>
      <c r="BJ104" s="397"/>
      <c r="BK104" s="396" t="s">
        <v>418</v>
      </c>
      <c r="BL104" s="396"/>
      <c r="BM104" s="397"/>
      <c r="BN104" s="400"/>
      <c r="BO104" s="396" t="s">
        <v>420</v>
      </c>
      <c r="BP104" s="396"/>
      <c r="BQ104" s="397"/>
      <c r="BR104" s="397"/>
      <c r="BS104" s="396" t="s">
        <v>418</v>
      </c>
      <c r="BT104" s="396"/>
      <c r="BU104" s="396"/>
      <c r="BV104" s="396"/>
      <c r="BW104" s="396" t="s">
        <v>420</v>
      </c>
      <c r="BX104" s="396"/>
      <c r="BY104" s="397"/>
      <c r="BZ104" s="397"/>
      <c r="CA104" s="396" t="s">
        <v>420</v>
      </c>
      <c r="CB104" s="396"/>
      <c r="CC104" s="397"/>
      <c r="CD104" s="401"/>
      <c r="CE104" s="396" t="s">
        <v>418</v>
      </c>
      <c r="CF104" s="396"/>
      <c r="CG104" s="397"/>
      <c r="CH104" s="397"/>
      <c r="CI104" s="396" t="s">
        <v>416</v>
      </c>
      <c r="CJ104" s="396"/>
      <c r="CK104" s="397"/>
      <c r="CL104" s="397"/>
      <c r="CM104" s="396" t="s">
        <v>418</v>
      </c>
      <c r="CN104" s="396"/>
      <c r="CO104" s="397"/>
      <c r="CP104" s="397"/>
      <c r="CQ104" s="396" t="s">
        <v>420</v>
      </c>
      <c r="CR104" s="396"/>
      <c r="CS104" s="397"/>
      <c r="CT104" s="397"/>
      <c r="CU104" s="396" t="s">
        <v>416</v>
      </c>
      <c r="CV104" s="396"/>
      <c r="CW104" s="397"/>
      <c r="CX104" s="397"/>
      <c r="CY104" s="396" t="s">
        <v>416</v>
      </c>
      <c r="CZ104" s="396"/>
      <c r="DA104" s="397"/>
      <c r="DB104" s="397"/>
      <c r="DC104" s="396" t="s">
        <v>418</v>
      </c>
      <c r="DD104" s="396"/>
      <c r="DE104" s="397"/>
      <c r="DF104" s="397"/>
      <c r="DG104" s="396" t="s">
        <v>421</v>
      </c>
      <c r="DH104" s="396"/>
      <c r="DI104" s="397"/>
      <c r="DJ104" s="397"/>
      <c r="DK104" s="396" t="s">
        <v>418</v>
      </c>
      <c r="DL104" s="396"/>
      <c r="DM104" s="396"/>
      <c r="DN104" s="396"/>
      <c r="DO104" s="396" t="s">
        <v>420</v>
      </c>
      <c r="DP104" s="396"/>
      <c r="DQ104" s="397"/>
      <c r="DR104" s="397"/>
      <c r="DS104" s="396" t="s">
        <v>422</v>
      </c>
      <c r="DT104" s="396"/>
      <c r="DU104" s="397"/>
      <c r="DV104" s="397"/>
      <c r="DW104" s="396" t="s">
        <v>420</v>
      </c>
      <c r="DX104" s="396"/>
      <c r="DY104" s="396"/>
      <c r="DZ104" s="396"/>
      <c r="EA104" s="396" t="s">
        <v>420</v>
      </c>
      <c r="EB104" s="396"/>
      <c r="EC104" s="397"/>
      <c r="ED104" s="397"/>
      <c r="EE104" s="396" t="s">
        <v>420</v>
      </c>
      <c r="EF104" s="396"/>
      <c r="EG104" s="397"/>
      <c r="EH104" s="397"/>
      <c r="EI104" s="396" t="s">
        <v>418</v>
      </c>
      <c r="EJ104" s="396"/>
      <c r="EK104" s="396"/>
      <c r="EL104" s="396"/>
      <c r="EM104" s="396" t="s">
        <v>418</v>
      </c>
      <c r="EN104" s="396"/>
      <c r="EO104" s="396"/>
      <c r="EP104" s="402"/>
    </row>
    <row r="105" spans="1:146" s="412" customFormat="1" ht="18" customHeight="1" hidden="1">
      <c r="A105" s="403"/>
      <c r="B105" s="396"/>
      <c r="C105" s="198" t="s">
        <v>423</v>
      </c>
      <c r="D105" s="198"/>
      <c r="E105" s="404"/>
      <c r="F105" s="602"/>
      <c r="G105" s="396"/>
      <c r="H105" s="396"/>
      <c r="I105" s="397"/>
      <c r="J105" s="397"/>
      <c r="K105" s="396"/>
      <c r="L105" s="396"/>
      <c r="M105" s="397"/>
      <c r="N105" s="397"/>
      <c r="O105" s="396"/>
      <c r="P105" s="396"/>
      <c r="Q105" s="397"/>
      <c r="R105" s="397"/>
      <c r="S105" s="405" t="s">
        <v>2</v>
      </c>
      <c r="T105" s="405"/>
      <c r="U105" s="406"/>
      <c r="V105" s="406"/>
      <c r="W105" s="405" t="s">
        <v>3</v>
      </c>
      <c r="X105" s="405"/>
      <c r="Y105" s="406"/>
      <c r="Z105" s="406"/>
      <c r="AA105" s="405" t="s">
        <v>2</v>
      </c>
      <c r="AB105" s="405"/>
      <c r="AC105" s="406"/>
      <c r="AD105" s="406"/>
      <c r="AE105" s="405" t="s">
        <v>3</v>
      </c>
      <c r="AF105" s="405"/>
      <c r="AG105" s="406"/>
      <c r="AH105" s="406"/>
      <c r="AI105" s="405" t="s">
        <v>17</v>
      </c>
      <c r="AJ105" s="405"/>
      <c r="AK105" s="406"/>
      <c r="AL105" s="406"/>
      <c r="AM105" s="405" t="s">
        <v>4</v>
      </c>
      <c r="AN105" s="405" t="s">
        <v>2</v>
      </c>
      <c r="AO105" s="406"/>
      <c r="AP105" s="406"/>
      <c r="AQ105" s="405" t="s">
        <v>4</v>
      </c>
      <c r="AR105" s="405" t="s">
        <v>2</v>
      </c>
      <c r="AS105" s="406"/>
      <c r="AT105" s="406"/>
      <c r="AU105" s="405" t="s">
        <v>3</v>
      </c>
      <c r="AV105" s="405"/>
      <c r="AW105" s="407"/>
      <c r="AX105" s="408"/>
      <c r="AY105" s="405" t="s">
        <v>4</v>
      </c>
      <c r="AZ105" s="405"/>
      <c r="BA105" s="406"/>
      <c r="BB105" s="406"/>
      <c r="BC105" s="405" t="s">
        <v>4</v>
      </c>
      <c r="BD105" s="405"/>
      <c r="BE105" s="406"/>
      <c r="BF105" s="406"/>
      <c r="BG105" s="405" t="s">
        <v>4</v>
      </c>
      <c r="BH105" s="405"/>
      <c r="BI105" s="406"/>
      <c r="BJ105" s="406"/>
      <c r="BK105" s="405" t="s">
        <v>3</v>
      </c>
      <c r="BL105" s="405"/>
      <c r="BM105" s="406"/>
      <c r="BN105" s="409"/>
      <c r="BO105" s="405" t="s">
        <v>4</v>
      </c>
      <c r="BP105" s="405"/>
      <c r="BQ105" s="406"/>
      <c r="BR105" s="406"/>
      <c r="BS105" s="405" t="s">
        <v>3</v>
      </c>
      <c r="BT105" s="405"/>
      <c r="BU105" s="405"/>
      <c r="BV105" s="405"/>
      <c r="BW105" s="405" t="s">
        <v>4</v>
      </c>
      <c r="BX105" s="405"/>
      <c r="BY105" s="406"/>
      <c r="BZ105" s="406"/>
      <c r="CA105" s="405" t="s">
        <v>4</v>
      </c>
      <c r="CB105" s="405"/>
      <c r="CC105" s="406"/>
      <c r="CD105" s="410"/>
      <c r="CE105" s="405" t="s">
        <v>3</v>
      </c>
      <c r="CF105" s="405"/>
      <c r="CG105" s="406"/>
      <c r="CH105" s="406"/>
      <c r="CI105" s="405"/>
      <c r="CJ105" s="405"/>
      <c r="CK105" s="406"/>
      <c r="CL105" s="406"/>
      <c r="CM105" s="405" t="s">
        <v>3</v>
      </c>
      <c r="CN105" s="405"/>
      <c r="CO105" s="406"/>
      <c r="CP105" s="406"/>
      <c r="CQ105" s="405" t="s">
        <v>4</v>
      </c>
      <c r="CR105" s="405"/>
      <c r="CS105" s="406"/>
      <c r="CT105" s="406"/>
      <c r="CU105" s="405"/>
      <c r="CV105" s="405"/>
      <c r="CW105" s="406"/>
      <c r="CX105" s="406"/>
      <c r="CY105" s="405"/>
      <c r="CZ105" s="405"/>
      <c r="DA105" s="406"/>
      <c r="DB105" s="406"/>
      <c r="DC105" s="405" t="s">
        <v>3</v>
      </c>
      <c r="DD105" s="405"/>
      <c r="DE105" s="406"/>
      <c r="DF105" s="406"/>
      <c r="DG105" s="405" t="s">
        <v>5</v>
      </c>
      <c r="DH105" s="405"/>
      <c r="DI105" s="406"/>
      <c r="DJ105" s="406"/>
      <c r="DK105" s="405" t="s">
        <v>3</v>
      </c>
      <c r="DL105" s="405"/>
      <c r="DM105" s="405"/>
      <c r="DN105" s="405"/>
      <c r="DO105" s="405" t="s">
        <v>4</v>
      </c>
      <c r="DP105" s="405"/>
      <c r="DQ105" s="406"/>
      <c r="DR105" s="406"/>
      <c r="DS105" s="405" t="s">
        <v>6</v>
      </c>
      <c r="DT105" s="405"/>
      <c r="DU105" s="406"/>
      <c r="DV105" s="406"/>
      <c r="DW105" s="405" t="s">
        <v>4</v>
      </c>
      <c r="DX105" s="405"/>
      <c r="DY105" s="405"/>
      <c r="DZ105" s="405"/>
      <c r="EA105" s="405" t="s">
        <v>4</v>
      </c>
      <c r="EB105" s="405"/>
      <c r="EC105" s="406"/>
      <c r="ED105" s="406"/>
      <c r="EE105" s="405" t="s">
        <v>4</v>
      </c>
      <c r="EF105" s="405"/>
      <c r="EG105" s="406"/>
      <c r="EH105" s="406"/>
      <c r="EI105" s="405" t="s">
        <v>3</v>
      </c>
      <c r="EJ105" s="405"/>
      <c r="EK105" s="405"/>
      <c r="EL105" s="405"/>
      <c r="EM105" s="405" t="s">
        <v>3</v>
      </c>
      <c r="EN105" s="405"/>
      <c r="EO105" s="405"/>
      <c r="EP105" s="411"/>
    </row>
    <row r="106" spans="1:146" s="243" customFormat="1" ht="15.75">
      <c r="A106" s="207"/>
      <c r="C106" s="378"/>
      <c r="D106" s="413"/>
      <c r="E106" s="414"/>
      <c r="F106" s="596"/>
      <c r="H106" s="243" t="s">
        <v>432</v>
      </c>
      <c r="I106" s="244"/>
      <c r="J106" s="244"/>
      <c r="M106" s="244"/>
      <c r="N106" s="244"/>
      <c r="Q106" s="244"/>
      <c r="R106" s="244"/>
      <c r="U106" s="244"/>
      <c r="V106" s="244"/>
      <c r="Y106" s="244"/>
      <c r="Z106" s="244"/>
      <c r="AC106" s="244"/>
      <c r="AD106" s="244"/>
      <c r="AG106" s="244"/>
      <c r="AH106" s="244"/>
      <c r="AK106" s="244"/>
      <c r="AL106" s="244"/>
      <c r="AO106" s="244"/>
      <c r="AP106" s="244"/>
      <c r="AS106" s="244"/>
      <c r="AT106" s="244"/>
      <c r="AW106" s="415"/>
      <c r="AX106" s="416"/>
      <c r="BA106" s="244"/>
      <c r="BB106" s="244"/>
      <c r="BE106" s="244"/>
      <c r="BF106" s="244"/>
      <c r="BI106" s="244"/>
      <c r="BJ106" s="244"/>
      <c r="BM106" s="244"/>
      <c r="BN106" s="417"/>
      <c r="BQ106" s="244"/>
      <c r="BR106" s="244"/>
      <c r="BY106" s="244"/>
      <c r="BZ106" s="244"/>
      <c r="CC106" s="244"/>
      <c r="CD106" s="418"/>
      <c r="CG106" s="244"/>
      <c r="CH106" s="244"/>
      <c r="CK106" s="244"/>
      <c r="CL106" s="244"/>
      <c r="CO106" s="244"/>
      <c r="CP106" s="244"/>
      <c r="CS106" s="244"/>
      <c r="CT106" s="244"/>
      <c r="CW106" s="244"/>
      <c r="CX106" s="244"/>
      <c r="DA106" s="244"/>
      <c r="DB106" s="244"/>
      <c r="DE106" s="244"/>
      <c r="DF106" s="244"/>
      <c r="DI106" s="244"/>
      <c r="DJ106" s="244"/>
      <c r="DQ106" s="244"/>
      <c r="DR106" s="244"/>
      <c r="DU106" s="244"/>
      <c r="DV106" s="244"/>
      <c r="DW106" s="378"/>
      <c r="DX106" s="378"/>
      <c r="DY106" s="378"/>
      <c r="DZ106" s="378"/>
      <c r="EA106" s="378"/>
      <c r="EB106" s="378"/>
      <c r="EC106" s="419"/>
      <c r="ED106" s="419"/>
      <c r="EE106" s="378"/>
      <c r="EF106" s="378"/>
      <c r="EG106" s="419"/>
      <c r="EH106" s="419"/>
      <c r="EI106" s="378"/>
      <c r="EJ106" s="378"/>
      <c r="EK106" s="378"/>
      <c r="EL106" s="378"/>
      <c r="EM106" s="378"/>
      <c r="EN106" s="378"/>
      <c r="EO106" s="378"/>
      <c r="EP106" s="420"/>
    </row>
  </sheetData>
  <sheetProtection/>
  <mergeCells count="181">
    <mergeCell ref="DS10:DV10"/>
    <mergeCell ref="DW10:DZ10"/>
    <mergeCell ref="EA10:ED10"/>
    <mergeCell ref="EE10:EH10"/>
    <mergeCell ref="EI10:EL10"/>
    <mergeCell ref="EM10:EP10"/>
    <mergeCell ref="CY10:DB10"/>
    <mergeCell ref="DC10:DF10"/>
    <mergeCell ref="DG10:DJ10"/>
    <mergeCell ref="DK10:DN10"/>
    <mergeCell ref="DO10:DR10"/>
    <mergeCell ref="CE10:CH10"/>
    <mergeCell ref="CI10:CL10"/>
    <mergeCell ref="CM10:CP10"/>
    <mergeCell ref="CQ10:CT10"/>
    <mergeCell ref="CU10:CX10"/>
    <mergeCell ref="BG10:BJ10"/>
    <mergeCell ref="BK10:BN10"/>
    <mergeCell ref="BO10:BR10"/>
    <mergeCell ref="BS10:BV10"/>
    <mergeCell ref="BW10:BZ10"/>
    <mergeCell ref="CA10:CD10"/>
    <mergeCell ref="AI10:AL10"/>
    <mergeCell ref="AM10:AP10"/>
    <mergeCell ref="AQ10:AT10"/>
    <mergeCell ref="AU10:AX10"/>
    <mergeCell ref="AY10:BB10"/>
    <mergeCell ref="BC10:BF10"/>
    <mergeCell ref="EO8:EP8"/>
    <mergeCell ref="G10:J10"/>
    <mergeCell ref="K10:N10"/>
    <mergeCell ref="O10:R10"/>
    <mergeCell ref="S10:V11"/>
    <mergeCell ref="W10:Z10"/>
    <mergeCell ref="AA10:AD10"/>
    <mergeCell ref="AE10:AH10"/>
    <mergeCell ref="EG8:EH8"/>
    <mergeCell ref="EI8:EI9"/>
    <mergeCell ref="EJ8:EJ9"/>
    <mergeCell ref="EK8:EL8"/>
    <mergeCell ref="EM8:EM9"/>
    <mergeCell ref="EN8:EN9"/>
    <mergeCell ref="DY8:DZ8"/>
    <mergeCell ref="EA8:EA9"/>
    <mergeCell ref="EB8:EB9"/>
    <mergeCell ref="EC8:ED8"/>
    <mergeCell ref="EE8:EE9"/>
    <mergeCell ref="EF8:EF9"/>
    <mergeCell ref="DW8:DW9"/>
    <mergeCell ref="DX8:DX9"/>
    <mergeCell ref="DM8:DN8"/>
    <mergeCell ref="DO8:DO9"/>
    <mergeCell ref="DP8:DP9"/>
    <mergeCell ref="DQ8:DR8"/>
    <mergeCell ref="DI8:DJ8"/>
    <mergeCell ref="DK8:DK9"/>
    <mergeCell ref="DL8:DL9"/>
    <mergeCell ref="DS8:DS9"/>
    <mergeCell ref="DT8:DT9"/>
    <mergeCell ref="DU8:DV8"/>
    <mergeCell ref="DA8:DB8"/>
    <mergeCell ref="DC8:DC9"/>
    <mergeCell ref="DD8:DD9"/>
    <mergeCell ref="DE8:DF8"/>
    <mergeCell ref="DG8:DG9"/>
    <mergeCell ref="DH8:DH9"/>
    <mergeCell ref="CS8:CT8"/>
    <mergeCell ref="CU8:CU9"/>
    <mergeCell ref="CV8:CV9"/>
    <mergeCell ref="CW8:CX8"/>
    <mergeCell ref="CY8:CY9"/>
    <mergeCell ref="CZ8:CZ9"/>
    <mergeCell ref="CK8:CL8"/>
    <mergeCell ref="CM8:CM9"/>
    <mergeCell ref="CN8:CN9"/>
    <mergeCell ref="CO8:CP8"/>
    <mergeCell ref="CQ8:CQ9"/>
    <mergeCell ref="CR8:CR9"/>
    <mergeCell ref="CC8:CD8"/>
    <mergeCell ref="CE8:CE9"/>
    <mergeCell ref="CF8:CF9"/>
    <mergeCell ref="CG8:CH8"/>
    <mergeCell ref="CI8:CI9"/>
    <mergeCell ref="CJ8:CJ9"/>
    <mergeCell ref="BU8:BV8"/>
    <mergeCell ref="BW8:BW9"/>
    <mergeCell ref="BX8:BX9"/>
    <mergeCell ref="BY8:BZ8"/>
    <mergeCell ref="CA8:CA9"/>
    <mergeCell ref="CB8:CB9"/>
    <mergeCell ref="BM8:BN8"/>
    <mergeCell ref="BO8:BO9"/>
    <mergeCell ref="BP8:BP9"/>
    <mergeCell ref="BQ8:BR8"/>
    <mergeCell ref="BS8:BS9"/>
    <mergeCell ref="BT8:BT9"/>
    <mergeCell ref="BE8:BF8"/>
    <mergeCell ref="BG8:BG9"/>
    <mergeCell ref="BH8:BH9"/>
    <mergeCell ref="BI8:BJ8"/>
    <mergeCell ref="BK8:BK9"/>
    <mergeCell ref="BL8:BL9"/>
    <mergeCell ref="AW8:AX8"/>
    <mergeCell ref="AY8:AY9"/>
    <mergeCell ref="AZ8:AZ9"/>
    <mergeCell ref="BA8:BB8"/>
    <mergeCell ref="BC8:BC9"/>
    <mergeCell ref="BD8:BD9"/>
    <mergeCell ref="AO8:AP8"/>
    <mergeCell ref="AQ8:AQ9"/>
    <mergeCell ref="AR8:AR9"/>
    <mergeCell ref="AS8:AT8"/>
    <mergeCell ref="AU8:AU9"/>
    <mergeCell ref="AV8:AV9"/>
    <mergeCell ref="AG8:AH8"/>
    <mergeCell ref="AI8:AI9"/>
    <mergeCell ref="AJ8:AJ9"/>
    <mergeCell ref="AK8:AL8"/>
    <mergeCell ref="AM8:AM9"/>
    <mergeCell ref="AN8:AN9"/>
    <mergeCell ref="Y8:Z8"/>
    <mergeCell ref="AA8:AA9"/>
    <mergeCell ref="AB8:AB9"/>
    <mergeCell ref="AC8:AD8"/>
    <mergeCell ref="AE8:AE9"/>
    <mergeCell ref="AF8:AF9"/>
    <mergeCell ref="DS7:DV7"/>
    <mergeCell ref="DW7:DZ7"/>
    <mergeCell ref="EA7:ED7"/>
    <mergeCell ref="EE7:EH7"/>
    <mergeCell ref="EI7:EL7"/>
    <mergeCell ref="EM7:EP7"/>
    <mergeCell ref="CY7:DB7"/>
    <mergeCell ref="DC7:DF7"/>
    <mergeCell ref="DG7:DJ7"/>
    <mergeCell ref="DK7:DN7"/>
    <mergeCell ref="DO7:DR7"/>
    <mergeCell ref="CE7:CH7"/>
    <mergeCell ref="CI7:CL7"/>
    <mergeCell ref="CM7:CP7"/>
    <mergeCell ref="CQ7:CT7"/>
    <mergeCell ref="CU7:CX7"/>
    <mergeCell ref="BG7:BJ7"/>
    <mergeCell ref="BK7:BN7"/>
    <mergeCell ref="BO7:BR7"/>
    <mergeCell ref="BS7:BV7"/>
    <mergeCell ref="BW7:BZ7"/>
    <mergeCell ref="CA7:CD7"/>
    <mergeCell ref="AI7:AL7"/>
    <mergeCell ref="AM7:AP7"/>
    <mergeCell ref="AQ7:AT7"/>
    <mergeCell ref="AU7:AX7"/>
    <mergeCell ref="AY7:BB7"/>
    <mergeCell ref="BC7:BF7"/>
    <mergeCell ref="AE7:AH7"/>
    <mergeCell ref="E3:R3"/>
    <mergeCell ref="B7:B9"/>
    <mergeCell ref="C7:C9"/>
    <mergeCell ref="D7:D8"/>
    <mergeCell ref="E7:E9"/>
    <mergeCell ref="G7:J7"/>
    <mergeCell ref="I8:J8"/>
    <mergeCell ref="K8:K9"/>
    <mergeCell ref="U8:V8"/>
    <mergeCell ref="W7:Z7"/>
    <mergeCell ref="L8:L9"/>
    <mergeCell ref="M8:N8"/>
    <mergeCell ref="O8:O9"/>
    <mergeCell ref="P8:P9"/>
    <mergeCell ref="AA7:AD7"/>
    <mergeCell ref="X8:X9"/>
    <mergeCell ref="W8:W9"/>
    <mergeCell ref="Q8:R8"/>
    <mergeCell ref="T8:T9"/>
    <mergeCell ref="F7:F9"/>
    <mergeCell ref="K7:N7"/>
    <mergeCell ref="O7:R7"/>
    <mergeCell ref="G8:G9"/>
    <mergeCell ref="H8:H9"/>
    <mergeCell ref="S7:V7"/>
    <mergeCell ref="S8:S9"/>
  </mergeCells>
  <printOptions/>
  <pageMargins left="0.53" right="0.3" top="0.7" bottom="0.7" header="0.64" footer="0.53"/>
  <pageSetup horizontalDpi="600" verticalDpi="600" orientation="landscape" paperSize="8" scale="85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0"/>
  <sheetViews>
    <sheetView zoomScale="90" zoomScaleNormal="90" zoomScalePageLayoutView="0" workbookViewId="0" topLeftCell="A1">
      <selection activeCell="A5" sqref="A5:C5"/>
    </sheetView>
  </sheetViews>
  <sheetFormatPr defaultColWidth="9.00390625" defaultRowHeight="12.75"/>
  <cols>
    <col min="1" max="1" width="10.28125" style="554" customWidth="1"/>
    <col min="2" max="2" width="56.140625" style="537" customWidth="1"/>
    <col min="3" max="3" width="21.421875" style="537" customWidth="1"/>
    <col min="4" max="16384" width="9.00390625" style="537" customWidth="1"/>
  </cols>
  <sheetData>
    <row r="1" spans="1:3" ht="33" customHeight="1">
      <c r="A1" s="702" t="s">
        <v>560</v>
      </c>
      <c r="B1" s="702"/>
      <c r="C1" s="702"/>
    </row>
    <row r="2" spans="1:3" ht="30.75" customHeight="1">
      <c r="A2" s="745" t="s">
        <v>549</v>
      </c>
      <c r="B2" s="745"/>
      <c r="C2" s="745"/>
    </row>
    <row r="3" spans="1:3" ht="15.75">
      <c r="A3" s="674"/>
      <c r="B3" s="674"/>
      <c r="C3" s="674"/>
    </row>
    <row r="4" spans="1:3" ht="15.75">
      <c r="A4" s="742" t="s">
        <v>550</v>
      </c>
      <c r="B4" s="742"/>
      <c r="C4" s="742"/>
    </row>
    <row r="5" spans="1:3" s="534" customFormat="1" ht="33" customHeight="1">
      <c r="A5" s="710" t="s">
        <v>566</v>
      </c>
      <c r="B5" s="743"/>
      <c r="C5" s="743"/>
    </row>
    <row r="6" spans="1:3" ht="15.75">
      <c r="A6" s="539"/>
      <c r="B6" s="538"/>
      <c r="C6" s="540" t="s">
        <v>551</v>
      </c>
    </row>
    <row r="7" spans="1:3" s="543" customFormat="1" ht="15.75">
      <c r="A7" s="541" t="s">
        <v>552</v>
      </c>
      <c r="B7" s="542" t="s">
        <v>112</v>
      </c>
      <c r="C7" s="542" t="s">
        <v>553</v>
      </c>
    </row>
    <row r="8" spans="1:3" s="543" customFormat="1" ht="15.75">
      <c r="A8" s="544">
        <v>1</v>
      </c>
      <c r="B8" s="545">
        <v>2</v>
      </c>
      <c r="C8" s="545">
        <v>3</v>
      </c>
    </row>
    <row r="9" spans="1:5" s="534" customFormat="1" ht="18">
      <c r="A9" s="546" t="s">
        <v>34</v>
      </c>
      <c r="B9" s="547" t="s">
        <v>219</v>
      </c>
      <c r="C9" s="584">
        <f>'B01'!D8</f>
        <v>384229</v>
      </c>
      <c r="D9" s="535"/>
      <c r="E9" s="535"/>
    </row>
    <row r="10" spans="1:3" ht="15" customHeight="1">
      <c r="A10" s="546" t="s">
        <v>52</v>
      </c>
      <c r="B10" s="547" t="s">
        <v>501</v>
      </c>
      <c r="C10" s="584">
        <f>'B01'!D9</f>
        <v>384229</v>
      </c>
    </row>
    <row r="11" spans="1:3" ht="15.75">
      <c r="A11" s="536">
        <v>1</v>
      </c>
      <c r="B11" s="548" t="s">
        <v>502</v>
      </c>
      <c r="C11" s="594">
        <f>'B01'!D10</f>
        <v>24510</v>
      </c>
    </row>
    <row r="12" spans="1:3" ht="15.75" hidden="1">
      <c r="A12" s="536"/>
      <c r="B12" s="548" t="s">
        <v>503</v>
      </c>
      <c r="C12" s="594">
        <f>'B01'!D11</f>
        <v>0</v>
      </c>
    </row>
    <row r="13" spans="1:3" s="543" customFormat="1" ht="15.75" hidden="1">
      <c r="A13" s="536"/>
      <c r="B13" s="548" t="s">
        <v>503</v>
      </c>
      <c r="C13" s="594">
        <f>'B01'!D12</f>
        <v>0</v>
      </c>
    </row>
    <row r="14" spans="1:3" ht="15.75">
      <c r="A14" s="536">
        <v>2</v>
      </c>
      <c r="B14" s="548" t="s">
        <v>504</v>
      </c>
      <c r="C14" s="594">
        <f>'B01'!D13</f>
        <v>359719</v>
      </c>
    </row>
    <row r="15" spans="1:3" s="543" customFormat="1" ht="15.75" hidden="1">
      <c r="A15" s="536"/>
      <c r="B15" s="548" t="s">
        <v>505</v>
      </c>
      <c r="C15" s="594">
        <f>'B01'!D14</f>
        <v>0</v>
      </c>
    </row>
    <row r="16" spans="1:3" ht="15.75" hidden="1">
      <c r="A16" s="536"/>
      <c r="B16" s="548" t="s">
        <v>505</v>
      </c>
      <c r="C16" s="594">
        <f>'B01'!D15</f>
        <v>0</v>
      </c>
    </row>
    <row r="17" spans="1:3" ht="15.75">
      <c r="A17" s="546" t="s">
        <v>66</v>
      </c>
      <c r="B17" s="547" t="s">
        <v>222</v>
      </c>
      <c r="C17" s="584">
        <f>'B01'!D16</f>
        <v>170234</v>
      </c>
    </row>
    <row r="18" spans="1:3" ht="15.75">
      <c r="A18" s="546">
        <v>1</v>
      </c>
      <c r="B18" s="547" t="s">
        <v>225</v>
      </c>
      <c r="C18" s="584">
        <f>'B01'!D17</f>
        <v>145449</v>
      </c>
    </row>
    <row r="19" spans="1:3" ht="15.75">
      <c r="A19" s="536" t="s">
        <v>57</v>
      </c>
      <c r="B19" s="548" t="s">
        <v>506</v>
      </c>
      <c r="C19" s="594">
        <f>'B01'!D18</f>
        <v>0</v>
      </c>
    </row>
    <row r="20" spans="1:3" ht="15.75">
      <c r="A20" s="536" t="s">
        <v>58</v>
      </c>
      <c r="B20" s="548" t="s">
        <v>507</v>
      </c>
      <c r="C20" s="594">
        <f>'B01'!D19</f>
        <v>145449</v>
      </c>
    </row>
    <row r="21" spans="1:3" ht="15.75">
      <c r="A21" s="549">
        <v>2</v>
      </c>
      <c r="B21" s="547" t="s">
        <v>508</v>
      </c>
      <c r="C21" s="584">
        <f>'B01'!D20</f>
        <v>24785</v>
      </c>
    </row>
    <row r="22" spans="1:3" ht="15.75">
      <c r="A22" s="550" t="s">
        <v>75</v>
      </c>
      <c r="B22" s="548" t="s">
        <v>20</v>
      </c>
      <c r="C22" s="594">
        <f>'B01'!D21</f>
        <v>0</v>
      </c>
    </row>
    <row r="23" spans="1:3" ht="15.75" hidden="1">
      <c r="A23" s="551"/>
      <c r="B23" s="552" t="s">
        <v>509</v>
      </c>
      <c r="C23" s="594">
        <f>'B01'!D22</f>
        <v>0</v>
      </c>
    </row>
    <row r="24" spans="1:3" ht="15.75" hidden="1">
      <c r="A24" s="551"/>
      <c r="B24" s="552" t="s">
        <v>510</v>
      </c>
      <c r="C24" s="594">
        <f>'B01'!D23</f>
        <v>0</v>
      </c>
    </row>
    <row r="25" spans="1:3" ht="15.75" hidden="1">
      <c r="A25" s="551"/>
      <c r="B25" s="552" t="s">
        <v>511</v>
      </c>
      <c r="C25" s="594">
        <f>'B01'!D24</f>
        <v>0</v>
      </c>
    </row>
    <row r="26" spans="1:3" ht="15.75">
      <c r="A26" s="550" t="s">
        <v>14</v>
      </c>
      <c r="B26" s="548" t="s">
        <v>539</v>
      </c>
      <c r="C26" s="594">
        <f>'B01'!D25</f>
        <v>0</v>
      </c>
    </row>
    <row r="27" spans="1:3" ht="15.75">
      <c r="A27" s="550" t="s">
        <v>513</v>
      </c>
      <c r="B27" s="548" t="s">
        <v>514</v>
      </c>
      <c r="C27" s="594">
        <f>'B01'!D26</f>
        <v>24785</v>
      </c>
    </row>
    <row r="28" spans="1:3" ht="15.75" hidden="1">
      <c r="A28" s="546">
        <v>3</v>
      </c>
      <c r="B28" s="547" t="s">
        <v>515</v>
      </c>
      <c r="C28" s="594">
        <f>'B01'!D27</f>
        <v>0</v>
      </c>
    </row>
    <row r="29" spans="1:3" ht="15.75" hidden="1">
      <c r="A29" s="536" t="s">
        <v>80</v>
      </c>
      <c r="B29" s="548" t="s">
        <v>517</v>
      </c>
      <c r="C29" s="594">
        <f>'B01'!D28</f>
        <v>0</v>
      </c>
    </row>
    <row r="30" spans="1:3" ht="15.75" hidden="1">
      <c r="A30" s="536" t="s">
        <v>82</v>
      </c>
      <c r="B30" s="548" t="s">
        <v>514</v>
      </c>
      <c r="C30" s="594">
        <f>'B01'!D29</f>
        <v>0</v>
      </c>
    </row>
    <row r="31" spans="1:3" ht="15.75" hidden="1">
      <c r="A31" s="546">
        <v>4</v>
      </c>
      <c r="B31" s="547" t="s">
        <v>540</v>
      </c>
      <c r="C31" s="594">
        <f>'B01'!D30</f>
        <v>0</v>
      </c>
    </row>
    <row r="32" spans="1:3" ht="15.75" hidden="1">
      <c r="A32" s="536" t="s">
        <v>0</v>
      </c>
      <c r="B32" s="548" t="s">
        <v>517</v>
      </c>
      <c r="C32" s="594">
        <f>'B01'!D31</f>
        <v>0</v>
      </c>
    </row>
    <row r="33" spans="1:3" ht="15.75" hidden="1">
      <c r="A33" s="536" t="s">
        <v>1</v>
      </c>
      <c r="B33" s="548" t="s">
        <v>514</v>
      </c>
      <c r="C33" s="594">
        <f>'B01'!D32</f>
        <v>0</v>
      </c>
    </row>
    <row r="34" spans="1:3" ht="15.75" hidden="1">
      <c r="A34" s="546">
        <v>5</v>
      </c>
      <c r="B34" s="547" t="s">
        <v>518</v>
      </c>
      <c r="C34" s="594">
        <f>'B01'!D33</f>
        <v>0</v>
      </c>
    </row>
    <row r="35" spans="1:3" ht="15.75" hidden="1">
      <c r="A35" s="536" t="s">
        <v>519</v>
      </c>
      <c r="B35" s="548" t="s">
        <v>517</v>
      </c>
      <c r="C35" s="594">
        <f>'B01'!D34</f>
        <v>0</v>
      </c>
    </row>
    <row r="36" spans="1:3" ht="15.75" hidden="1">
      <c r="A36" s="536" t="s">
        <v>520</v>
      </c>
      <c r="B36" s="548" t="s">
        <v>514</v>
      </c>
      <c r="C36" s="594">
        <f>'B01'!D35</f>
        <v>0</v>
      </c>
    </row>
    <row r="37" spans="1:3" ht="15.75" hidden="1">
      <c r="A37" s="546">
        <v>6</v>
      </c>
      <c r="B37" s="547" t="s">
        <v>521</v>
      </c>
      <c r="C37" s="594">
        <f>'B01'!D36</f>
        <v>0</v>
      </c>
    </row>
    <row r="38" spans="1:3" ht="15.75" hidden="1">
      <c r="A38" s="536" t="s">
        <v>522</v>
      </c>
      <c r="B38" s="548" t="s">
        <v>517</v>
      </c>
      <c r="C38" s="594">
        <f>'B01'!D37</f>
        <v>0</v>
      </c>
    </row>
    <row r="39" spans="1:3" ht="15.75" hidden="1">
      <c r="A39" s="536" t="s">
        <v>523</v>
      </c>
      <c r="B39" s="548" t="s">
        <v>514</v>
      </c>
      <c r="C39" s="594">
        <f>'B01'!D38</f>
        <v>0</v>
      </c>
    </row>
    <row r="40" spans="1:3" ht="15.75" hidden="1">
      <c r="A40" s="546">
        <v>7</v>
      </c>
      <c r="B40" s="547" t="s">
        <v>233</v>
      </c>
      <c r="C40" s="594">
        <f>'B01'!D39</f>
        <v>0</v>
      </c>
    </row>
    <row r="41" spans="1:3" ht="15.75" hidden="1">
      <c r="A41" s="536" t="s">
        <v>524</v>
      </c>
      <c r="B41" s="548" t="s">
        <v>517</v>
      </c>
      <c r="C41" s="594">
        <f>'B01'!D40</f>
        <v>0</v>
      </c>
    </row>
    <row r="42" spans="1:3" ht="15.75" hidden="1">
      <c r="A42" s="536" t="s">
        <v>525</v>
      </c>
      <c r="B42" s="548" t="s">
        <v>514</v>
      </c>
      <c r="C42" s="594">
        <f>'B01'!D41</f>
        <v>0</v>
      </c>
    </row>
    <row r="43" spans="1:3" ht="15.75" hidden="1">
      <c r="A43" s="546">
        <v>8</v>
      </c>
      <c r="B43" s="547" t="s">
        <v>526</v>
      </c>
      <c r="C43" s="594">
        <f>'B01'!D42</f>
        <v>0</v>
      </c>
    </row>
    <row r="44" spans="1:3" ht="15.75" hidden="1">
      <c r="A44" s="536" t="s">
        <v>527</v>
      </c>
      <c r="B44" s="548" t="s">
        <v>517</v>
      </c>
      <c r="C44" s="594">
        <f>'B01'!D43</f>
        <v>0</v>
      </c>
    </row>
    <row r="45" spans="1:3" ht="15.75" hidden="1">
      <c r="A45" s="536" t="s">
        <v>528</v>
      </c>
      <c r="B45" s="548" t="s">
        <v>514</v>
      </c>
      <c r="C45" s="594">
        <f>'B01'!D44</f>
        <v>0</v>
      </c>
    </row>
    <row r="46" spans="1:3" ht="15.75" hidden="1">
      <c r="A46" s="546">
        <v>9</v>
      </c>
      <c r="B46" s="547" t="s">
        <v>529</v>
      </c>
      <c r="C46" s="594">
        <f>'B01'!D45</f>
        <v>0</v>
      </c>
    </row>
    <row r="47" spans="1:3" ht="15.75" hidden="1">
      <c r="A47" s="536" t="s">
        <v>530</v>
      </c>
      <c r="B47" s="548" t="s">
        <v>517</v>
      </c>
      <c r="C47" s="594">
        <f>'B01'!D46</f>
        <v>0</v>
      </c>
    </row>
    <row r="48" spans="1:3" ht="15.75" hidden="1">
      <c r="A48" s="536" t="s">
        <v>531</v>
      </c>
      <c r="B48" s="548" t="s">
        <v>514</v>
      </c>
      <c r="C48" s="594">
        <f>'B01'!D47</f>
        <v>0</v>
      </c>
    </row>
    <row r="49" spans="1:3" ht="15.75" hidden="1">
      <c r="A49" s="546">
        <v>10</v>
      </c>
      <c r="B49" s="547" t="s">
        <v>532</v>
      </c>
      <c r="C49" s="594">
        <f>'B01'!D48</f>
        <v>0</v>
      </c>
    </row>
    <row r="50" spans="1:3" ht="15.75" hidden="1">
      <c r="A50" s="536" t="s">
        <v>533</v>
      </c>
      <c r="B50" s="548" t="s">
        <v>517</v>
      </c>
      <c r="C50" s="594">
        <f>'B01'!D49</f>
        <v>0</v>
      </c>
    </row>
    <row r="51" spans="1:3" ht="15.75" hidden="1">
      <c r="A51" s="536" t="s">
        <v>534</v>
      </c>
      <c r="B51" s="548" t="s">
        <v>514</v>
      </c>
      <c r="C51" s="594">
        <f>'B01'!D50</f>
        <v>0</v>
      </c>
    </row>
    <row r="52" spans="1:3" ht="15.75">
      <c r="A52" s="546" t="s">
        <v>68</v>
      </c>
      <c r="B52" s="547" t="s">
        <v>535</v>
      </c>
      <c r="C52" s="584">
        <f>'B01'!D51</f>
        <v>189887</v>
      </c>
    </row>
    <row r="53" spans="1:3" ht="15.75">
      <c r="A53" s="564">
        <v>1</v>
      </c>
      <c r="B53" s="678" t="s">
        <v>502</v>
      </c>
      <c r="C53" s="594">
        <f>'B01'!D52</f>
        <v>24510</v>
      </c>
    </row>
    <row r="54" spans="1:3" ht="15.75" hidden="1">
      <c r="A54" s="564"/>
      <c r="B54" s="678" t="s">
        <v>503</v>
      </c>
      <c r="C54" s="594">
        <f>'B01'!D53</f>
        <v>0</v>
      </c>
    </row>
    <row r="55" spans="1:3" ht="15.75" hidden="1">
      <c r="A55" s="564"/>
      <c r="B55" s="678" t="s">
        <v>503</v>
      </c>
      <c r="C55" s="594">
        <f>'B01'!D54</f>
        <v>0</v>
      </c>
    </row>
    <row r="56" spans="1:3" ht="15.75">
      <c r="A56" s="564">
        <v>2</v>
      </c>
      <c r="B56" s="678" t="s">
        <v>504</v>
      </c>
      <c r="C56" s="594">
        <f>'B01'!D55</f>
        <v>165377</v>
      </c>
    </row>
    <row r="57" spans="1:3" ht="15.75" hidden="1">
      <c r="A57" s="546"/>
      <c r="B57" s="548" t="s">
        <v>505</v>
      </c>
      <c r="C57" s="594">
        <f>'B01'!D56</f>
        <v>0</v>
      </c>
    </row>
    <row r="58" spans="1:3" ht="15.75" hidden="1">
      <c r="A58" s="536"/>
      <c r="B58" s="548" t="s">
        <v>505</v>
      </c>
      <c r="C58" s="594">
        <f>'B01'!D57</f>
        <v>0</v>
      </c>
    </row>
    <row r="59" spans="1:3" ht="15.75">
      <c r="A59" s="546" t="s">
        <v>55</v>
      </c>
      <c r="B59" s="547" t="s">
        <v>536</v>
      </c>
      <c r="C59" s="584">
        <f>'B01'!D58</f>
        <v>1752452.7000000002</v>
      </c>
    </row>
    <row r="60" spans="1:3" ht="15.75">
      <c r="A60" s="546" t="s">
        <v>52</v>
      </c>
      <c r="B60" s="547" t="s">
        <v>537</v>
      </c>
      <c r="C60" s="584">
        <f>'B01'!D59</f>
        <v>1752452.7000000002</v>
      </c>
    </row>
    <row r="61" spans="1:3" ht="15.75">
      <c r="A61" s="546">
        <v>1</v>
      </c>
      <c r="B61" s="547" t="s">
        <v>225</v>
      </c>
      <c r="C61" s="584">
        <f>'B01'!D60</f>
        <v>112917.4</v>
      </c>
    </row>
    <row r="62" spans="1:3" ht="15.75">
      <c r="A62" s="536" t="s">
        <v>57</v>
      </c>
      <c r="B62" s="548" t="s">
        <v>538</v>
      </c>
      <c r="C62" s="594">
        <f>'B01'!D61</f>
        <v>106609</v>
      </c>
    </row>
    <row r="63" spans="1:3" ht="15.75">
      <c r="A63" s="536" t="s">
        <v>58</v>
      </c>
      <c r="B63" s="548" t="s">
        <v>507</v>
      </c>
      <c r="C63" s="594">
        <f>'B01'!D62</f>
        <v>6308.4000000000015</v>
      </c>
    </row>
    <row r="64" spans="1:3" ht="15.75">
      <c r="A64" s="549">
        <v>2</v>
      </c>
      <c r="B64" s="547" t="s">
        <v>508</v>
      </c>
      <c r="C64" s="584">
        <f>'B01'!D63</f>
        <v>1621805.2999999998</v>
      </c>
    </row>
    <row r="65" spans="1:3" ht="15.75">
      <c r="A65" s="550" t="s">
        <v>75</v>
      </c>
      <c r="B65" s="548" t="s">
        <v>20</v>
      </c>
      <c r="C65" s="594">
        <f>'B01'!D64</f>
        <v>1129617.3</v>
      </c>
    </row>
    <row r="66" spans="1:3" ht="15.75">
      <c r="A66" s="551"/>
      <c r="B66" s="552" t="s">
        <v>509</v>
      </c>
      <c r="C66" s="595">
        <f>'B01'!D65</f>
        <v>1066030</v>
      </c>
    </row>
    <row r="67" spans="1:3" ht="15.75">
      <c r="A67" s="551"/>
      <c r="B67" s="552" t="s">
        <v>510</v>
      </c>
      <c r="C67" s="595">
        <f>'B01'!D66</f>
        <v>55782.3</v>
      </c>
    </row>
    <row r="68" spans="1:3" ht="15.75">
      <c r="A68" s="551"/>
      <c r="B68" s="552" t="s">
        <v>511</v>
      </c>
      <c r="C68" s="595">
        <f>'B01'!D67</f>
        <v>7805</v>
      </c>
    </row>
    <row r="69" spans="1:3" ht="15.75">
      <c r="A69" s="550" t="s">
        <v>14</v>
      </c>
      <c r="B69" s="548" t="s">
        <v>539</v>
      </c>
      <c r="C69" s="594">
        <f>'B01'!D68</f>
        <v>246204</v>
      </c>
    </row>
    <row r="70" spans="1:6" ht="15.75">
      <c r="A70" s="550" t="s">
        <v>513</v>
      </c>
      <c r="B70" s="548" t="s">
        <v>514</v>
      </c>
      <c r="C70" s="594">
        <f>'B01'!D69</f>
        <v>245984</v>
      </c>
      <c r="F70" s="543"/>
    </row>
    <row r="71" spans="1:3" ht="15.75">
      <c r="A71" s="546">
        <v>3</v>
      </c>
      <c r="B71" s="547" t="s">
        <v>515</v>
      </c>
      <c r="C71" s="584">
        <f>'B01'!D70</f>
        <v>550</v>
      </c>
    </row>
    <row r="72" spans="1:3" ht="15.75">
      <c r="A72" s="536" t="s">
        <v>80</v>
      </c>
      <c r="B72" s="548" t="s">
        <v>517</v>
      </c>
      <c r="C72" s="594">
        <f>'B01'!D71</f>
        <v>0</v>
      </c>
    </row>
    <row r="73" spans="1:3" ht="15.75">
      <c r="A73" s="536" t="s">
        <v>82</v>
      </c>
      <c r="B73" s="548" t="s">
        <v>514</v>
      </c>
      <c r="C73" s="594">
        <f>'B01'!D72</f>
        <v>550</v>
      </c>
    </row>
    <row r="74" spans="1:3" ht="15.75" hidden="1">
      <c r="A74" s="546">
        <v>4</v>
      </c>
      <c r="B74" s="547" t="s">
        <v>540</v>
      </c>
      <c r="C74" s="594">
        <f>'B01'!D73</f>
        <v>0</v>
      </c>
    </row>
    <row r="75" spans="1:3" ht="15.75" hidden="1">
      <c r="A75" s="536" t="s">
        <v>0</v>
      </c>
      <c r="B75" s="548" t="s">
        <v>517</v>
      </c>
      <c r="C75" s="594">
        <f>'B01'!D74</f>
        <v>0</v>
      </c>
    </row>
    <row r="76" spans="1:3" ht="15.75" hidden="1">
      <c r="A76" s="536" t="s">
        <v>1</v>
      </c>
      <c r="B76" s="548" t="s">
        <v>514</v>
      </c>
      <c r="C76" s="594">
        <f>'B01'!D75</f>
        <v>0</v>
      </c>
    </row>
    <row r="77" spans="1:3" ht="15.75" hidden="1">
      <c r="A77" s="546">
        <v>5</v>
      </c>
      <c r="B77" s="547" t="s">
        <v>518</v>
      </c>
      <c r="C77" s="594">
        <f>'B01'!D76</f>
        <v>0</v>
      </c>
    </row>
    <row r="78" spans="1:3" ht="15.75" hidden="1">
      <c r="A78" s="536" t="s">
        <v>519</v>
      </c>
      <c r="B78" s="548" t="s">
        <v>517</v>
      </c>
      <c r="C78" s="594">
        <f>'B01'!D77</f>
        <v>0</v>
      </c>
    </row>
    <row r="79" spans="1:3" ht="15.75" hidden="1">
      <c r="A79" s="536" t="s">
        <v>520</v>
      </c>
      <c r="B79" s="548" t="s">
        <v>514</v>
      </c>
      <c r="C79" s="594">
        <f>'B01'!D78</f>
        <v>0</v>
      </c>
    </row>
    <row r="80" spans="1:3" ht="15.75" hidden="1">
      <c r="A80" s="546">
        <v>6</v>
      </c>
      <c r="B80" s="547" t="s">
        <v>521</v>
      </c>
      <c r="C80" s="594">
        <f>'B01'!D79</f>
        <v>0</v>
      </c>
    </row>
    <row r="81" spans="1:3" ht="15.75" hidden="1">
      <c r="A81" s="536" t="s">
        <v>522</v>
      </c>
      <c r="B81" s="548" t="s">
        <v>517</v>
      </c>
      <c r="C81" s="594">
        <f>'B01'!D80</f>
        <v>0</v>
      </c>
    </row>
    <row r="82" spans="1:3" ht="15.75" hidden="1">
      <c r="A82" s="536" t="s">
        <v>523</v>
      </c>
      <c r="B82" s="548" t="s">
        <v>514</v>
      </c>
      <c r="C82" s="594">
        <f>'B01'!D81</f>
        <v>0</v>
      </c>
    </row>
    <row r="83" spans="1:3" ht="15.75">
      <c r="A83" s="546">
        <v>7</v>
      </c>
      <c r="B83" s="547" t="s">
        <v>233</v>
      </c>
      <c r="C83" s="584">
        <f>'B01'!D82</f>
        <v>16780</v>
      </c>
    </row>
    <row r="84" spans="1:3" ht="15.75">
      <c r="A84" s="536" t="s">
        <v>524</v>
      </c>
      <c r="B84" s="548" t="s">
        <v>517</v>
      </c>
      <c r="C84" s="594">
        <f>'B01'!D83</f>
        <v>0</v>
      </c>
    </row>
    <row r="85" spans="1:3" ht="15.75">
      <c r="A85" s="536" t="s">
        <v>525</v>
      </c>
      <c r="B85" s="548" t="s">
        <v>514</v>
      </c>
      <c r="C85" s="594">
        <f>'B01'!D84</f>
        <v>16780</v>
      </c>
    </row>
    <row r="86" spans="1:3" ht="15.75">
      <c r="A86" s="546">
        <v>8</v>
      </c>
      <c r="B86" s="547" t="s">
        <v>526</v>
      </c>
      <c r="C86" s="584">
        <f>'B01'!D85</f>
        <v>400</v>
      </c>
    </row>
    <row r="87" spans="1:3" ht="15.75">
      <c r="A87" s="536" t="s">
        <v>527</v>
      </c>
      <c r="B87" s="548" t="s">
        <v>517</v>
      </c>
      <c r="C87" s="594">
        <f>'B01'!D86</f>
        <v>0</v>
      </c>
    </row>
    <row r="88" spans="1:3" ht="15.75">
      <c r="A88" s="536" t="s">
        <v>528</v>
      </c>
      <c r="B88" s="548" t="s">
        <v>514</v>
      </c>
      <c r="C88" s="594">
        <f>'B01'!D87</f>
        <v>400</v>
      </c>
    </row>
    <row r="89" spans="1:3" ht="15.75" hidden="1">
      <c r="A89" s="546">
        <v>9</v>
      </c>
      <c r="B89" s="547" t="s">
        <v>529</v>
      </c>
      <c r="C89" s="553"/>
    </row>
    <row r="90" spans="1:3" ht="15.75" hidden="1">
      <c r="A90" s="536" t="s">
        <v>530</v>
      </c>
      <c r="B90" s="548" t="s">
        <v>517</v>
      </c>
      <c r="C90" s="553"/>
    </row>
    <row r="91" spans="1:3" ht="15.75" hidden="1">
      <c r="A91" s="536" t="s">
        <v>531</v>
      </c>
      <c r="B91" s="548" t="s">
        <v>514</v>
      </c>
      <c r="C91" s="553"/>
    </row>
    <row r="92" spans="1:3" ht="15.75" hidden="1">
      <c r="A92" s="546">
        <v>10</v>
      </c>
      <c r="B92" s="547" t="s">
        <v>532</v>
      </c>
      <c r="C92" s="553"/>
    </row>
    <row r="93" spans="1:3" ht="15.75" hidden="1">
      <c r="A93" s="536" t="s">
        <v>533</v>
      </c>
      <c r="B93" s="548" t="s">
        <v>517</v>
      </c>
      <c r="C93" s="553"/>
    </row>
    <row r="94" spans="1:3" ht="15.75" hidden="1">
      <c r="A94" s="536" t="s">
        <v>534</v>
      </c>
      <c r="B94" s="548" t="s">
        <v>514</v>
      </c>
      <c r="C94" s="553"/>
    </row>
    <row r="95" spans="1:3" ht="15.75" hidden="1">
      <c r="A95" s="546" t="s">
        <v>66</v>
      </c>
      <c r="B95" s="547" t="s">
        <v>541</v>
      </c>
      <c r="C95" s="553"/>
    </row>
    <row r="96" spans="1:3" ht="15.75" hidden="1">
      <c r="A96" s="546">
        <v>1</v>
      </c>
      <c r="B96" s="547" t="s">
        <v>225</v>
      </c>
      <c r="C96" s="553"/>
    </row>
    <row r="97" spans="1:3" ht="15.75" hidden="1">
      <c r="A97" s="536" t="s">
        <v>57</v>
      </c>
      <c r="B97" s="548" t="s">
        <v>542</v>
      </c>
      <c r="C97" s="553"/>
    </row>
    <row r="98" spans="1:3" ht="15.75" hidden="1">
      <c r="A98" s="536" t="s">
        <v>58</v>
      </c>
      <c r="B98" s="548" t="s">
        <v>543</v>
      </c>
      <c r="C98" s="553"/>
    </row>
    <row r="99" spans="1:3" ht="15.75" hidden="1">
      <c r="A99" s="549">
        <v>2</v>
      </c>
      <c r="B99" s="547" t="s">
        <v>508</v>
      </c>
      <c r="C99" s="553"/>
    </row>
    <row r="100" spans="1:3" ht="15.75" hidden="1">
      <c r="A100" s="536" t="s">
        <v>75</v>
      </c>
      <c r="B100" s="548" t="s">
        <v>542</v>
      </c>
      <c r="C100" s="553"/>
    </row>
    <row r="101" spans="1:3" ht="15.75" hidden="1">
      <c r="A101" s="536" t="s">
        <v>14</v>
      </c>
      <c r="B101" s="548" t="s">
        <v>543</v>
      </c>
      <c r="C101" s="553"/>
    </row>
    <row r="102" spans="1:3" ht="15.75" hidden="1">
      <c r="A102" s="546">
        <v>3</v>
      </c>
      <c r="B102" s="547" t="s">
        <v>515</v>
      </c>
      <c r="C102" s="553"/>
    </row>
    <row r="103" spans="1:3" ht="15.75" hidden="1">
      <c r="A103" s="536" t="s">
        <v>80</v>
      </c>
      <c r="B103" s="548" t="s">
        <v>542</v>
      </c>
      <c r="C103" s="553"/>
    </row>
    <row r="104" spans="1:3" ht="15.75" hidden="1">
      <c r="A104" s="536" t="s">
        <v>82</v>
      </c>
      <c r="B104" s="548" t="s">
        <v>543</v>
      </c>
      <c r="C104" s="553"/>
    </row>
    <row r="105" spans="1:3" ht="15.75" hidden="1">
      <c r="A105" s="546">
        <v>4</v>
      </c>
      <c r="B105" s="547" t="s">
        <v>540</v>
      </c>
      <c r="C105" s="553"/>
    </row>
    <row r="106" spans="1:3" ht="15.75" hidden="1">
      <c r="A106" s="536" t="s">
        <v>0</v>
      </c>
      <c r="B106" s="548" t="s">
        <v>542</v>
      </c>
      <c r="C106" s="553"/>
    </row>
    <row r="107" spans="1:3" ht="15.75" hidden="1">
      <c r="A107" s="536" t="s">
        <v>1</v>
      </c>
      <c r="B107" s="548" t="s">
        <v>543</v>
      </c>
      <c r="C107" s="553"/>
    </row>
    <row r="108" spans="1:3" ht="15.75" hidden="1">
      <c r="A108" s="546">
        <v>5</v>
      </c>
      <c r="B108" s="547" t="s">
        <v>518</v>
      </c>
      <c r="C108" s="553"/>
    </row>
    <row r="109" spans="1:3" ht="15.75" hidden="1">
      <c r="A109" s="536" t="s">
        <v>519</v>
      </c>
      <c r="B109" s="548" t="s">
        <v>542</v>
      </c>
      <c r="C109" s="553"/>
    </row>
    <row r="110" spans="1:3" ht="15.75" hidden="1">
      <c r="A110" s="536" t="s">
        <v>14</v>
      </c>
      <c r="B110" s="548" t="s">
        <v>543</v>
      </c>
      <c r="C110" s="553"/>
    </row>
    <row r="111" spans="1:3" ht="15.75" hidden="1">
      <c r="A111" s="546">
        <v>6</v>
      </c>
      <c r="B111" s="547" t="s">
        <v>521</v>
      </c>
      <c r="C111" s="553"/>
    </row>
    <row r="112" spans="1:3" ht="15.75" hidden="1">
      <c r="A112" s="536" t="s">
        <v>522</v>
      </c>
      <c r="B112" s="548" t="s">
        <v>542</v>
      </c>
      <c r="C112" s="553"/>
    </row>
    <row r="113" spans="1:3" ht="15.75" hidden="1">
      <c r="A113" s="536" t="s">
        <v>523</v>
      </c>
      <c r="B113" s="548" t="s">
        <v>543</v>
      </c>
      <c r="C113" s="553"/>
    </row>
    <row r="114" spans="1:3" ht="15.75" hidden="1">
      <c r="A114" s="546">
        <v>7</v>
      </c>
      <c r="B114" s="547" t="s">
        <v>233</v>
      </c>
      <c r="C114" s="553"/>
    </row>
    <row r="115" spans="1:3" ht="15.75" hidden="1">
      <c r="A115" s="536" t="s">
        <v>524</v>
      </c>
      <c r="B115" s="548" t="s">
        <v>542</v>
      </c>
      <c r="C115" s="553"/>
    </row>
    <row r="116" spans="1:3" ht="15.75" hidden="1">
      <c r="A116" s="536" t="s">
        <v>525</v>
      </c>
      <c r="B116" s="548" t="s">
        <v>543</v>
      </c>
      <c r="C116" s="553"/>
    </row>
    <row r="117" spans="1:3" ht="15.75" hidden="1">
      <c r="A117" s="546">
        <v>8</v>
      </c>
      <c r="B117" s="547" t="s">
        <v>526</v>
      </c>
      <c r="C117" s="553"/>
    </row>
    <row r="118" spans="1:3" ht="15.75" hidden="1">
      <c r="A118" s="536" t="s">
        <v>527</v>
      </c>
      <c r="B118" s="548" t="s">
        <v>542</v>
      </c>
      <c r="C118" s="553"/>
    </row>
    <row r="119" spans="1:3" ht="15.75" hidden="1">
      <c r="A119" s="536" t="s">
        <v>528</v>
      </c>
      <c r="B119" s="548" t="s">
        <v>543</v>
      </c>
      <c r="C119" s="553"/>
    </row>
    <row r="120" spans="1:3" ht="15.75" hidden="1">
      <c r="A120" s="546">
        <v>9</v>
      </c>
      <c r="B120" s="547" t="s">
        <v>529</v>
      </c>
      <c r="C120" s="553"/>
    </row>
    <row r="121" spans="1:3" ht="15.75" hidden="1">
      <c r="A121" s="536" t="s">
        <v>530</v>
      </c>
      <c r="B121" s="548" t="s">
        <v>542</v>
      </c>
      <c r="C121" s="553"/>
    </row>
    <row r="122" spans="1:3" ht="15.75" hidden="1">
      <c r="A122" s="536" t="s">
        <v>531</v>
      </c>
      <c r="B122" s="548" t="s">
        <v>543</v>
      </c>
      <c r="C122" s="553"/>
    </row>
    <row r="123" spans="1:3" ht="15.75" hidden="1">
      <c r="A123" s="546">
        <v>10</v>
      </c>
      <c r="B123" s="547" t="s">
        <v>532</v>
      </c>
      <c r="C123" s="553"/>
    </row>
    <row r="124" spans="1:3" ht="15.75" hidden="1">
      <c r="A124" s="536" t="s">
        <v>533</v>
      </c>
      <c r="B124" s="548" t="s">
        <v>542</v>
      </c>
      <c r="C124" s="553"/>
    </row>
    <row r="125" spans="1:3" ht="15.75" hidden="1">
      <c r="A125" s="536" t="s">
        <v>534</v>
      </c>
      <c r="B125" s="548" t="s">
        <v>543</v>
      </c>
      <c r="C125" s="553"/>
    </row>
    <row r="126" spans="1:3" ht="15.75" hidden="1">
      <c r="A126" s="546" t="s">
        <v>68</v>
      </c>
      <c r="B126" s="547" t="s">
        <v>544</v>
      </c>
      <c r="C126" s="553"/>
    </row>
    <row r="127" spans="1:3" ht="15.75" hidden="1">
      <c r="A127" s="546">
        <v>1</v>
      </c>
      <c r="B127" s="547" t="s">
        <v>225</v>
      </c>
      <c r="C127" s="553"/>
    </row>
    <row r="128" spans="1:3" ht="15.75" hidden="1">
      <c r="A128" s="536" t="s">
        <v>57</v>
      </c>
      <c r="B128" s="548" t="s">
        <v>542</v>
      </c>
      <c r="C128" s="553"/>
    </row>
    <row r="129" spans="1:3" ht="15.75" hidden="1">
      <c r="A129" s="536" t="s">
        <v>58</v>
      </c>
      <c r="B129" s="548" t="s">
        <v>543</v>
      </c>
      <c r="C129" s="553"/>
    </row>
    <row r="130" spans="1:3" ht="15.75" hidden="1">
      <c r="A130" s="549">
        <v>2</v>
      </c>
      <c r="B130" s="547" t="s">
        <v>508</v>
      </c>
      <c r="C130" s="553"/>
    </row>
    <row r="131" spans="1:3" ht="15.75" hidden="1">
      <c r="A131" s="536" t="s">
        <v>75</v>
      </c>
      <c r="B131" s="548" t="s">
        <v>542</v>
      </c>
      <c r="C131" s="553"/>
    </row>
    <row r="132" spans="1:3" ht="15.75" hidden="1">
      <c r="A132" s="536" t="s">
        <v>14</v>
      </c>
      <c r="B132" s="548" t="s">
        <v>543</v>
      </c>
      <c r="C132" s="553"/>
    </row>
    <row r="133" spans="1:3" ht="15.75" hidden="1">
      <c r="A133" s="546">
        <v>3</v>
      </c>
      <c r="B133" s="547" t="s">
        <v>515</v>
      </c>
      <c r="C133" s="553"/>
    </row>
    <row r="134" spans="1:3" ht="15.75" hidden="1">
      <c r="A134" s="536" t="s">
        <v>80</v>
      </c>
      <c r="B134" s="548" t="s">
        <v>542</v>
      </c>
      <c r="C134" s="553"/>
    </row>
    <row r="135" spans="1:3" ht="15.75" hidden="1">
      <c r="A135" s="536" t="s">
        <v>82</v>
      </c>
      <c r="B135" s="548" t="s">
        <v>543</v>
      </c>
      <c r="C135" s="553"/>
    </row>
    <row r="136" spans="1:3" ht="15.75" hidden="1">
      <c r="A136" s="546">
        <v>4</v>
      </c>
      <c r="B136" s="547" t="s">
        <v>540</v>
      </c>
      <c r="C136" s="553"/>
    </row>
    <row r="137" spans="1:3" ht="15.75" hidden="1">
      <c r="A137" s="536" t="s">
        <v>0</v>
      </c>
      <c r="B137" s="548" t="s">
        <v>542</v>
      </c>
      <c r="C137" s="553"/>
    </row>
    <row r="138" spans="1:3" ht="15.75" hidden="1">
      <c r="A138" s="536" t="s">
        <v>1</v>
      </c>
      <c r="B138" s="548" t="s">
        <v>543</v>
      </c>
      <c r="C138" s="553"/>
    </row>
    <row r="139" spans="1:3" ht="15.75" hidden="1">
      <c r="A139" s="546">
        <v>5</v>
      </c>
      <c r="B139" s="547" t="s">
        <v>518</v>
      </c>
      <c r="C139" s="553"/>
    </row>
    <row r="140" spans="1:3" ht="15.75" hidden="1">
      <c r="A140" s="536" t="s">
        <v>519</v>
      </c>
      <c r="B140" s="548" t="s">
        <v>542</v>
      </c>
      <c r="C140" s="553"/>
    </row>
    <row r="141" spans="1:3" ht="15.75" hidden="1">
      <c r="A141" s="536" t="s">
        <v>14</v>
      </c>
      <c r="B141" s="548" t="s">
        <v>543</v>
      </c>
      <c r="C141" s="553"/>
    </row>
    <row r="142" spans="1:3" ht="15.75" hidden="1">
      <c r="A142" s="546">
        <v>6</v>
      </c>
      <c r="B142" s="547" t="s">
        <v>521</v>
      </c>
      <c r="C142" s="553"/>
    </row>
    <row r="143" spans="1:3" ht="15.75" hidden="1">
      <c r="A143" s="536" t="s">
        <v>522</v>
      </c>
      <c r="B143" s="548" t="s">
        <v>542</v>
      </c>
      <c r="C143" s="553"/>
    </row>
    <row r="144" spans="1:3" ht="15.75" hidden="1">
      <c r="A144" s="536" t="s">
        <v>523</v>
      </c>
      <c r="B144" s="548" t="s">
        <v>543</v>
      </c>
      <c r="C144" s="553"/>
    </row>
    <row r="145" spans="1:3" ht="15.75" hidden="1">
      <c r="A145" s="546">
        <v>7</v>
      </c>
      <c r="B145" s="547" t="s">
        <v>233</v>
      </c>
      <c r="C145" s="553"/>
    </row>
    <row r="146" spans="1:3" ht="15.75" hidden="1">
      <c r="A146" s="536" t="s">
        <v>524</v>
      </c>
      <c r="B146" s="548" t="s">
        <v>542</v>
      </c>
      <c r="C146" s="553"/>
    </row>
    <row r="147" spans="1:3" ht="15.75" hidden="1">
      <c r="A147" s="536" t="s">
        <v>525</v>
      </c>
      <c r="B147" s="548" t="s">
        <v>543</v>
      </c>
      <c r="C147" s="553"/>
    </row>
    <row r="148" spans="1:3" ht="15.75" hidden="1">
      <c r="A148" s="546">
        <v>8</v>
      </c>
      <c r="B148" s="547" t="s">
        <v>526</v>
      </c>
      <c r="C148" s="553"/>
    </row>
    <row r="149" spans="1:3" ht="15.75" hidden="1">
      <c r="A149" s="536" t="s">
        <v>527</v>
      </c>
      <c r="B149" s="548" t="s">
        <v>542</v>
      </c>
      <c r="C149" s="553"/>
    </row>
    <row r="150" spans="1:3" ht="15.75" hidden="1">
      <c r="A150" s="536" t="s">
        <v>528</v>
      </c>
      <c r="B150" s="548" t="s">
        <v>543</v>
      </c>
      <c r="C150" s="553"/>
    </row>
    <row r="151" spans="1:3" ht="15.75" hidden="1">
      <c r="A151" s="546">
        <v>9</v>
      </c>
      <c r="B151" s="547" t="s">
        <v>529</v>
      </c>
      <c r="C151" s="553"/>
    </row>
    <row r="152" spans="1:3" ht="15.75" hidden="1">
      <c r="A152" s="536" t="s">
        <v>530</v>
      </c>
      <c r="B152" s="548" t="s">
        <v>542</v>
      </c>
      <c r="C152" s="553"/>
    </row>
    <row r="153" spans="1:3" ht="15.75" hidden="1">
      <c r="A153" s="536" t="s">
        <v>531</v>
      </c>
      <c r="B153" s="548" t="s">
        <v>543</v>
      </c>
      <c r="C153" s="553"/>
    </row>
    <row r="154" spans="1:3" ht="15.75" hidden="1">
      <c r="A154" s="546">
        <v>10</v>
      </c>
      <c r="B154" s="547" t="s">
        <v>532</v>
      </c>
      <c r="C154" s="553"/>
    </row>
    <row r="155" spans="1:3" ht="15.75" hidden="1">
      <c r="A155" s="536" t="s">
        <v>533</v>
      </c>
      <c r="B155" s="548" t="s">
        <v>542</v>
      </c>
      <c r="C155" s="553"/>
    </row>
    <row r="156" spans="1:3" ht="15.75" hidden="1">
      <c r="A156" s="536" t="s">
        <v>534</v>
      </c>
      <c r="B156" s="548" t="s">
        <v>543</v>
      </c>
      <c r="C156" s="553"/>
    </row>
    <row r="157" spans="3:5" ht="16.5" hidden="1">
      <c r="C157" s="741" t="s">
        <v>545</v>
      </c>
      <c r="D157" s="741"/>
      <c r="E157" s="741"/>
    </row>
    <row r="158" spans="3:5" ht="16.5" hidden="1">
      <c r="C158" s="744" t="s">
        <v>546</v>
      </c>
      <c r="D158" s="744"/>
      <c r="E158" s="744"/>
    </row>
    <row r="159" spans="3:5" ht="16.5" hidden="1">
      <c r="C159" s="741" t="s">
        <v>547</v>
      </c>
      <c r="D159" s="741"/>
      <c r="E159" s="741"/>
    </row>
    <row r="160" spans="3:5" ht="16.5" hidden="1">
      <c r="C160" s="555" t="s">
        <v>548</v>
      </c>
      <c r="D160" s="555"/>
      <c r="E160" s="555"/>
    </row>
  </sheetData>
  <sheetProtection/>
  <mergeCells count="7">
    <mergeCell ref="C159:E159"/>
    <mergeCell ref="A1:C1"/>
    <mergeCell ref="A4:C4"/>
    <mergeCell ref="A5:C5"/>
    <mergeCell ref="C157:E157"/>
    <mergeCell ref="C158:E158"/>
    <mergeCell ref="A2:C2"/>
  </mergeCells>
  <printOptions/>
  <pageMargins left="0.7" right="0.45" top="0.5" bottom="0.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L159"/>
  <sheetViews>
    <sheetView showZeros="0" zoomScale="80" zoomScaleNormal="80" zoomScalePageLayoutView="0" workbookViewId="0" topLeftCell="A1">
      <selection activeCell="C17" sqref="C17"/>
    </sheetView>
  </sheetViews>
  <sheetFormatPr defaultColWidth="9.00390625" defaultRowHeight="12.75"/>
  <cols>
    <col min="1" max="1" width="9.421875" style="557" customWidth="1"/>
    <col min="2" max="2" width="48.28125" style="557" customWidth="1"/>
    <col min="3" max="3" width="15.28125" style="557" customWidth="1"/>
    <col min="4" max="4" width="15.57421875" style="557" customWidth="1"/>
    <col min="5" max="5" width="14.7109375" style="557" customWidth="1"/>
    <col min="6" max="6" width="12.140625" style="557" customWidth="1"/>
    <col min="7" max="7" width="14.7109375" style="557" customWidth="1"/>
    <col min="8" max="8" width="13.421875" style="557" customWidth="1"/>
    <col min="9" max="9" width="13.28125" style="557" customWidth="1"/>
    <col min="10" max="15" width="12.8515625" style="557" customWidth="1"/>
    <col min="16" max="17" width="13.7109375" style="557" customWidth="1"/>
    <col min="18" max="19" width="11.57421875" style="557" customWidth="1"/>
    <col min="20" max="20" width="12.7109375" style="557" customWidth="1"/>
    <col min="21" max="21" width="12.57421875" style="557" customWidth="1"/>
    <col min="22" max="22" width="11.7109375" style="557" customWidth="1"/>
    <col min="23" max="23" width="13.7109375" style="557" customWidth="1"/>
    <col min="24" max="24" width="13.57421875" style="557" customWidth="1"/>
    <col min="25" max="25" width="14.00390625" style="557" customWidth="1"/>
    <col min="26" max="26" width="13.00390625" style="557" customWidth="1"/>
    <col min="27" max="27" width="13.140625" style="557" customWidth="1"/>
    <col min="28" max="28" width="12.57421875" style="557" customWidth="1"/>
    <col min="29" max="31" width="13.00390625" style="557" customWidth="1"/>
    <col min="32" max="32" width="13.421875" style="557" customWidth="1"/>
    <col min="33" max="33" width="13.140625" style="557" customWidth="1"/>
    <col min="34" max="35" width="11.28125" style="557" hidden="1" customWidth="1"/>
    <col min="36" max="36" width="13.140625" style="557" customWidth="1"/>
    <col min="37" max="37" width="14.140625" style="557" customWidth="1"/>
    <col min="38" max="38" width="14.28125" style="557" customWidth="1"/>
    <col min="39" max="16384" width="9.00390625" style="557" customWidth="1"/>
  </cols>
  <sheetData>
    <row r="1" spans="1:13" ht="18.75">
      <c r="A1" s="750" t="s">
        <v>562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</row>
    <row r="2" spans="1:8" ht="34.5" customHeight="1">
      <c r="A2" s="747" t="s">
        <v>549</v>
      </c>
      <c r="B2" s="748"/>
      <c r="C2" s="558"/>
      <c r="D2" s="556"/>
      <c r="E2" s="749"/>
      <c r="F2" s="749"/>
      <c r="G2" s="556"/>
      <c r="H2" s="556"/>
    </row>
    <row r="3" spans="2:10" ht="33" customHeight="1">
      <c r="B3" s="676"/>
      <c r="C3" s="751" t="s">
        <v>574</v>
      </c>
      <c r="D3" s="751"/>
      <c r="E3" s="751"/>
      <c r="F3" s="751"/>
      <c r="G3" s="751"/>
      <c r="H3" s="751"/>
      <c r="I3" s="751"/>
      <c r="J3" s="751"/>
    </row>
    <row r="4" spans="2:10" ht="18.75">
      <c r="B4" s="675"/>
      <c r="C4" s="752" t="s">
        <v>564</v>
      </c>
      <c r="D4" s="752"/>
      <c r="E4" s="752"/>
      <c r="F4" s="752"/>
      <c r="G4" s="752"/>
      <c r="H4" s="752"/>
      <c r="I4" s="752"/>
      <c r="J4" s="752"/>
    </row>
    <row r="5" spans="1:38" ht="18.75">
      <c r="A5" s="556"/>
      <c r="B5" s="556"/>
      <c r="C5" s="556"/>
      <c r="D5" s="675"/>
      <c r="F5" s="675"/>
      <c r="G5" s="556"/>
      <c r="H5" s="556"/>
      <c r="O5" s="677" t="s">
        <v>565</v>
      </c>
      <c r="AB5" s="677" t="s">
        <v>565</v>
      </c>
      <c r="AL5" s="677" t="s">
        <v>565</v>
      </c>
    </row>
    <row r="6" spans="1:38" s="561" customFormat="1" ht="100.5" customHeight="1">
      <c r="A6" s="559" t="s">
        <v>498</v>
      </c>
      <c r="B6" s="560" t="s">
        <v>112</v>
      </c>
      <c r="C6" s="559" t="s">
        <v>499</v>
      </c>
      <c r="D6" s="559" t="s">
        <v>500</v>
      </c>
      <c r="E6" s="2" t="s">
        <v>83</v>
      </c>
      <c r="F6" s="2" t="s">
        <v>84</v>
      </c>
      <c r="G6" s="2" t="s">
        <v>177</v>
      </c>
      <c r="H6" s="2" t="s">
        <v>204</v>
      </c>
      <c r="I6" s="2" t="s">
        <v>178</v>
      </c>
      <c r="J6" s="2" t="s">
        <v>118</v>
      </c>
      <c r="K6" s="2" t="s">
        <v>179</v>
      </c>
      <c r="L6" s="2" t="s">
        <v>180</v>
      </c>
      <c r="M6" s="2" t="s">
        <v>89</v>
      </c>
      <c r="N6" s="2" t="s">
        <v>90</v>
      </c>
      <c r="O6" s="2" t="s">
        <v>210</v>
      </c>
      <c r="P6" s="2" t="s">
        <v>92</v>
      </c>
      <c r="Q6" s="2" t="s">
        <v>200</v>
      </c>
      <c r="R6" s="2" t="s">
        <v>31</v>
      </c>
      <c r="S6" s="2" t="s">
        <v>205</v>
      </c>
      <c r="T6" s="2" t="s">
        <v>206</v>
      </c>
      <c r="U6" s="2" t="s">
        <v>201</v>
      </c>
      <c r="V6" s="2" t="s">
        <v>181</v>
      </c>
      <c r="W6" s="2" t="s">
        <v>94</v>
      </c>
      <c r="X6" s="2" t="s">
        <v>95</v>
      </c>
      <c r="Y6" s="2" t="s">
        <v>96</v>
      </c>
      <c r="Z6" s="2" t="s">
        <v>182</v>
      </c>
      <c r="AA6" s="2" t="s">
        <v>183</v>
      </c>
      <c r="AB6" s="2" t="s">
        <v>184</v>
      </c>
      <c r="AC6" s="2" t="s">
        <v>32</v>
      </c>
      <c r="AD6" s="2" t="s">
        <v>33</v>
      </c>
      <c r="AE6" s="2" t="s">
        <v>27</v>
      </c>
      <c r="AF6" s="2" t="s">
        <v>202</v>
      </c>
      <c r="AG6" s="2" t="s">
        <v>203</v>
      </c>
      <c r="AH6" s="2" t="s">
        <v>561</v>
      </c>
      <c r="AI6" s="2" t="s">
        <v>124</v>
      </c>
      <c r="AJ6" s="2" t="s">
        <v>105</v>
      </c>
      <c r="AK6" s="2" t="s">
        <v>119</v>
      </c>
      <c r="AL6" s="2" t="s">
        <v>259</v>
      </c>
    </row>
    <row r="7" spans="1:38" ht="18.75">
      <c r="A7" s="562">
        <v>1</v>
      </c>
      <c r="B7" s="562">
        <v>2</v>
      </c>
      <c r="C7" s="563">
        <v>3</v>
      </c>
      <c r="D7" s="563" t="s">
        <v>563</v>
      </c>
      <c r="E7" s="564">
        <v>5</v>
      </c>
      <c r="F7" s="564">
        <v>6</v>
      </c>
      <c r="G7" s="564">
        <v>7</v>
      </c>
      <c r="H7" s="564">
        <v>8</v>
      </c>
      <c r="I7" s="564">
        <v>9</v>
      </c>
      <c r="J7" s="564">
        <v>10</v>
      </c>
      <c r="K7" s="564">
        <v>11</v>
      </c>
      <c r="L7" s="564">
        <v>12</v>
      </c>
      <c r="M7" s="564">
        <v>13</v>
      </c>
      <c r="N7" s="564">
        <v>14</v>
      </c>
      <c r="O7" s="564">
        <v>15</v>
      </c>
      <c r="P7" s="564">
        <v>16</v>
      </c>
      <c r="Q7" s="564">
        <v>17</v>
      </c>
      <c r="R7" s="564">
        <v>18</v>
      </c>
      <c r="S7" s="564">
        <v>19</v>
      </c>
      <c r="T7" s="564">
        <v>20</v>
      </c>
      <c r="U7" s="564">
        <v>21</v>
      </c>
      <c r="V7" s="564">
        <v>22</v>
      </c>
      <c r="W7" s="564">
        <v>23</v>
      </c>
      <c r="X7" s="564">
        <v>24</v>
      </c>
      <c r="Y7" s="564">
        <v>25</v>
      </c>
      <c r="Z7" s="564">
        <v>26</v>
      </c>
      <c r="AA7" s="564">
        <v>27</v>
      </c>
      <c r="AB7" s="564">
        <v>28</v>
      </c>
      <c r="AC7" s="564">
        <v>29</v>
      </c>
      <c r="AD7" s="564">
        <v>30</v>
      </c>
      <c r="AE7" s="564">
        <v>31</v>
      </c>
      <c r="AF7" s="564">
        <v>32</v>
      </c>
      <c r="AG7" s="564">
        <v>33</v>
      </c>
      <c r="AH7" s="564"/>
      <c r="AI7" s="564">
        <v>34</v>
      </c>
      <c r="AJ7" s="564">
        <v>34</v>
      </c>
      <c r="AK7" s="564">
        <v>35</v>
      </c>
      <c r="AL7" s="564">
        <v>36</v>
      </c>
    </row>
    <row r="8" spans="1:38" s="567" customFormat="1" ht="18" customHeight="1">
      <c r="A8" s="560" t="s">
        <v>34</v>
      </c>
      <c r="B8" s="565" t="s">
        <v>219</v>
      </c>
      <c r="C8" s="584">
        <f>'Bieu so 1'!D10</f>
        <v>376870</v>
      </c>
      <c r="D8" s="566">
        <f aca="true" t="shared" si="0" ref="D8:D39">SUM(E8:AL8)</f>
        <v>384229</v>
      </c>
      <c r="E8" s="566">
        <f>E9</f>
        <v>0</v>
      </c>
      <c r="F8" s="566">
        <f aca="true" t="shared" si="1" ref="F8:AL8">F9</f>
        <v>0</v>
      </c>
      <c r="G8" s="566">
        <f t="shared" si="1"/>
        <v>27000</v>
      </c>
      <c r="H8" s="566">
        <f t="shared" si="1"/>
        <v>0</v>
      </c>
      <c r="I8" s="566">
        <f t="shared" si="1"/>
        <v>0</v>
      </c>
      <c r="J8" s="566">
        <f t="shared" si="1"/>
        <v>0</v>
      </c>
      <c r="K8" s="566">
        <f t="shared" si="1"/>
        <v>0</v>
      </c>
      <c r="L8" s="566">
        <f t="shared" si="1"/>
        <v>0</v>
      </c>
      <c r="M8" s="566">
        <f t="shared" si="1"/>
        <v>0</v>
      </c>
      <c r="N8" s="566">
        <f t="shared" si="1"/>
        <v>0</v>
      </c>
      <c r="O8" s="566">
        <f t="shared" si="1"/>
        <v>0</v>
      </c>
      <c r="P8" s="566">
        <f t="shared" si="1"/>
        <v>0</v>
      </c>
      <c r="Q8" s="566">
        <f t="shared" si="1"/>
        <v>0</v>
      </c>
      <c r="R8" s="566">
        <f t="shared" si="1"/>
        <v>0</v>
      </c>
      <c r="S8" s="566">
        <f t="shared" si="1"/>
        <v>0</v>
      </c>
      <c r="T8" s="566">
        <f t="shared" si="1"/>
        <v>0</v>
      </c>
      <c r="U8" s="566">
        <f t="shared" si="1"/>
        <v>650</v>
      </c>
      <c r="V8" s="566">
        <f t="shared" si="1"/>
        <v>0</v>
      </c>
      <c r="W8" s="566">
        <f t="shared" si="1"/>
        <v>115</v>
      </c>
      <c r="X8" s="566">
        <f t="shared" si="1"/>
        <v>343594</v>
      </c>
      <c r="Y8" s="566">
        <f t="shared" si="1"/>
        <v>12870</v>
      </c>
      <c r="Z8" s="566">
        <f t="shared" si="1"/>
        <v>0</v>
      </c>
      <c r="AA8" s="566">
        <f t="shared" si="1"/>
        <v>0</v>
      </c>
      <c r="AB8" s="566">
        <f t="shared" si="1"/>
        <v>0</v>
      </c>
      <c r="AC8" s="566">
        <f t="shared" si="1"/>
        <v>0</v>
      </c>
      <c r="AD8" s="566">
        <f t="shared" si="1"/>
        <v>0</v>
      </c>
      <c r="AE8" s="566">
        <f t="shared" si="1"/>
        <v>0</v>
      </c>
      <c r="AF8" s="566">
        <f t="shared" si="1"/>
        <v>0</v>
      </c>
      <c r="AG8" s="566">
        <f t="shared" si="1"/>
        <v>0</v>
      </c>
      <c r="AH8" s="566"/>
      <c r="AI8" s="566">
        <f t="shared" si="1"/>
        <v>0</v>
      </c>
      <c r="AJ8" s="566">
        <f t="shared" si="1"/>
        <v>0</v>
      </c>
      <c r="AK8" s="566">
        <f t="shared" si="1"/>
        <v>0</v>
      </c>
      <c r="AL8" s="566">
        <f t="shared" si="1"/>
        <v>0</v>
      </c>
    </row>
    <row r="9" spans="1:38" s="567" customFormat="1" ht="18.75">
      <c r="A9" s="560" t="s">
        <v>52</v>
      </c>
      <c r="B9" s="565" t="s">
        <v>501</v>
      </c>
      <c r="C9" s="584">
        <f>'Bieu so 1'!D10</f>
        <v>376870</v>
      </c>
      <c r="D9" s="566">
        <f t="shared" si="0"/>
        <v>384229</v>
      </c>
      <c r="E9" s="566">
        <f>E10+E13</f>
        <v>0</v>
      </c>
      <c r="F9" s="566">
        <f aca="true" t="shared" si="2" ref="F9:AL9">F10+F13</f>
        <v>0</v>
      </c>
      <c r="G9" s="566">
        <f t="shared" si="2"/>
        <v>27000</v>
      </c>
      <c r="H9" s="566">
        <f t="shared" si="2"/>
        <v>0</v>
      </c>
      <c r="I9" s="566">
        <f t="shared" si="2"/>
        <v>0</v>
      </c>
      <c r="J9" s="566">
        <f t="shared" si="2"/>
        <v>0</v>
      </c>
      <c r="K9" s="566">
        <f t="shared" si="2"/>
        <v>0</v>
      </c>
      <c r="L9" s="566">
        <f t="shared" si="2"/>
        <v>0</v>
      </c>
      <c r="M9" s="566">
        <f t="shared" si="2"/>
        <v>0</v>
      </c>
      <c r="N9" s="566">
        <f t="shared" si="2"/>
        <v>0</v>
      </c>
      <c r="O9" s="566">
        <f t="shared" si="2"/>
        <v>0</v>
      </c>
      <c r="P9" s="566">
        <f t="shared" si="2"/>
        <v>0</v>
      </c>
      <c r="Q9" s="566">
        <f t="shared" si="2"/>
        <v>0</v>
      </c>
      <c r="R9" s="566">
        <f t="shared" si="2"/>
        <v>0</v>
      </c>
      <c r="S9" s="566">
        <f t="shared" si="2"/>
        <v>0</v>
      </c>
      <c r="T9" s="566">
        <f t="shared" si="2"/>
        <v>0</v>
      </c>
      <c r="U9" s="566">
        <f t="shared" si="2"/>
        <v>650</v>
      </c>
      <c r="V9" s="566">
        <f t="shared" si="2"/>
        <v>0</v>
      </c>
      <c r="W9" s="566">
        <f t="shared" si="2"/>
        <v>115</v>
      </c>
      <c r="X9" s="566">
        <f t="shared" si="2"/>
        <v>343594</v>
      </c>
      <c r="Y9" s="566">
        <f t="shared" si="2"/>
        <v>12870</v>
      </c>
      <c r="Z9" s="566">
        <f t="shared" si="2"/>
        <v>0</v>
      </c>
      <c r="AA9" s="566">
        <f t="shared" si="2"/>
        <v>0</v>
      </c>
      <c r="AB9" s="566">
        <f t="shared" si="2"/>
        <v>0</v>
      </c>
      <c r="AC9" s="566">
        <f t="shared" si="2"/>
        <v>0</v>
      </c>
      <c r="AD9" s="566">
        <f t="shared" si="2"/>
        <v>0</v>
      </c>
      <c r="AE9" s="566">
        <f t="shared" si="2"/>
        <v>0</v>
      </c>
      <c r="AF9" s="566">
        <f t="shared" si="2"/>
        <v>0</v>
      </c>
      <c r="AG9" s="566">
        <f t="shared" si="2"/>
        <v>0</v>
      </c>
      <c r="AH9" s="566"/>
      <c r="AI9" s="566">
        <f t="shared" si="2"/>
        <v>0</v>
      </c>
      <c r="AJ9" s="566">
        <f t="shared" si="2"/>
        <v>0</v>
      </c>
      <c r="AK9" s="566">
        <f t="shared" si="2"/>
        <v>0</v>
      </c>
      <c r="AL9" s="566">
        <f t="shared" si="2"/>
        <v>0</v>
      </c>
    </row>
    <row r="10" spans="1:38" ht="18.75">
      <c r="A10" s="568">
        <v>1</v>
      </c>
      <c r="B10" s="569" t="s">
        <v>502</v>
      </c>
      <c r="C10" s="586">
        <f>'Bieu so 1'!D11</f>
        <v>24510</v>
      </c>
      <c r="D10" s="570">
        <f t="shared" si="0"/>
        <v>24510</v>
      </c>
      <c r="E10" s="570">
        <f>'Bieu so 1'!F11</f>
        <v>0</v>
      </c>
      <c r="F10" s="570">
        <f>'Bieu so 1'!G11</f>
        <v>0</v>
      </c>
      <c r="G10" s="570">
        <f>'Bieu so 1'!H11</f>
        <v>0</v>
      </c>
      <c r="H10" s="570">
        <f>'Bieu so 1'!I11</f>
        <v>0</v>
      </c>
      <c r="I10" s="570">
        <f>'Bieu so 1'!J11</f>
        <v>0</v>
      </c>
      <c r="J10" s="570">
        <f>'Bieu so 1'!K11</f>
        <v>0</v>
      </c>
      <c r="K10" s="570">
        <f>'Bieu so 1'!L11</f>
        <v>0</v>
      </c>
      <c r="L10" s="570">
        <f>'Bieu so 1'!M11</f>
        <v>0</v>
      </c>
      <c r="M10" s="570">
        <f>'Bieu so 1'!N11</f>
        <v>0</v>
      </c>
      <c r="N10" s="570">
        <f>'Bieu so 1'!O11</f>
        <v>0</v>
      </c>
      <c r="O10" s="570">
        <f>'Bieu so 1'!P11</f>
        <v>0</v>
      </c>
      <c r="P10" s="570">
        <f>'Bieu so 1'!Q11</f>
        <v>0</v>
      </c>
      <c r="Q10" s="570">
        <f>'Bieu so 1'!R11</f>
        <v>0</v>
      </c>
      <c r="R10" s="570">
        <f>'Bieu so 1'!S11</f>
        <v>0</v>
      </c>
      <c r="S10" s="570">
        <f>'Bieu so 1'!T11</f>
        <v>0</v>
      </c>
      <c r="T10" s="570">
        <f>'Bieu so 1'!U11</f>
        <v>0</v>
      </c>
      <c r="U10" s="570">
        <f>'Bieu so 1'!V11</f>
        <v>0</v>
      </c>
      <c r="V10" s="570">
        <f>'Bieu so 1'!W11</f>
        <v>0</v>
      </c>
      <c r="W10" s="570">
        <f>'Bieu so 1'!X11</f>
        <v>0</v>
      </c>
      <c r="X10" s="570">
        <f>'Bieu so 1'!Y11</f>
        <v>24210</v>
      </c>
      <c r="Y10" s="570">
        <f>'Bieu so 1'!Z11</f>
        <v>300</v>
      </c>
      <c r="Z10" s="570">
        <f>'Bieu so 1'!AA11</f>
        <v>0</v>
      </c>
      <c r="AA10" s="570">
        <f>'Bieu so 1'!AB11</f>
        <v>0</v>
      </c>
      <c r="AB10" s="570">
        <f>'Bieu so 1'!AC11</f>
        <v>0</v>
      </c>
      <c r="AC10" s="570">
        <f>'Bieu so 1'!AD11</f>
        <v>0</v>
      </c>
      <c r="AD10" s="570">
        <f>'Bieu so 1'!AE11</f>
        <v>0</v>
      </c>
      <c r="AE10" s="570">
        <f>'Bieu so 1'!AF11</f>
        <v>0</v>
      </c>
      <c r="AF10" s="570">
        <f>'Bieu so 1'!AG11</f>
        <v>0</v>
      </c>
      <c r="AG10" s="570">
        <f>'Bieu so 1'!AH11</f>
        <v>0</v>
      </c>
      <c r="AH10" s="570"/>
      <c r="AI10" s="570">
        <f>'Bieu so 1'!AI11</f>
        <v>0</v>
      </c>
      <c r="AJ10" s="570">
        <f>'Bieu so 1'!AJ11</f>
        <v>0</v>
      </c>
      <c r="AK10" s="570">
        <f>'Bieu so 1'!AL11</f>
        <v>0</v>
      </c>
      <c r="AL10" s="570">
        <f>'Bieu so 1'!AM11</f>
        <v>0</v>
      </c>
    </row>
    <row r="11" spans="1:38" ht="18.75" hidden="1">
      <c r="A11" s="568"/>
      <c r="B11" s="569" t="s">
        <v>503</v>
      </c>
      <c r="C11" s="587"/>
      <c r="D11" s="570">
        <f t="shared" si="0"/>
        <v>0</v>
      </c>
      <c r="E11" s="570"/>
      <c r="F11" s="570"/>
      <c r="G11" s="570"/>
      <c r="H11" s="570"/>
      <c r="I11" s="571"/>
      <c r="J11" s="571"/>
      <c r="K11" s="571"/>
      <c r="L11" s="571"/>
      <c r="M11" s="571"/>
      <c r="N11" s="571"/>
      <c r="O11" s="571"/>
      <c r="P11" s="571"/>
      <c r="Q11" s="571"/>
      <c r="R11" s="571"/>
      <c r="S11" s="571"/>
      <c r="T11" s="571"/>
      <c r="U11" s="571"/>
      <c r="V11" s="571"/>
      <c r="W11" s="571"/>
      <c r="X11" s="571"/>
      <c r="Y11" s="571"/>
      <c r="Z11" s="571"/>
      <c r="AA11" s="571"/>
      <c r="AB11" s="571"/>
      <c r="AC11" s="571"/>
      <c r="AD11" s="571"/>
      <c r="AE11" s="571"/>
      <c r="AF11" s="571"/>
      <c r="AG11" s="571"/>
      <c r="AH11" s="571"/>
      <c r="AI11" s="571"/>
      <c r="AJ11" s="571"/>
      <c r="AK11" s="571"/>
      <c r="AL11" s="571"/>
    </row>
    <row r="12" spans="1:38" ht="18.75" hidden="1">
      <c r="A12" s="568"/>
      <c r="B12" s="569" t="s">
        <v>503</v>
      </c>
      <c r="C12" s="587"/>
      <c r="D12" s="570">
        <f t="shared" si="0"/>
        <v>0</v>
      </c>
      <c r="E12" s="570"/>
      <c r="F12" s="570"/>
      <c r="G12" s="570"/>
      <c r="H12" s="570"/>
      <c r="I12" s="571"/>
      <c r="J12" s="571"/>
      <c r="K12" s="571"/>
      <c r="L12" s="571"/>
      <c r="M12" s="571"/>
      <c r="N12" s="571"/>
      <c r="O12" s="571"/>
      <c r="P12" s="571"/>
      <c r="Q12" s="571"/>
      <c r="R12" s="571"/>
      <c r="S12" s="571"/>
      <c r="T12" s="571"/>
      <c r="U12" s="571"/>
      <c r="V12" s="571"/>
      <c r="W12" s="571"/>
      <c r="X12" s="571"/>
      <c r="Y12" s="571"/>
      <c r="Z12" s="571"/>
      <c r="AA12" s="571"/>
      <c r="AB12" s="571"/>
      <c r="AC12" s="571"/>
      <c r="AD12" s="571"/>
      <c r="AE12" s="571"/>
      <c r="AF12" s="571"/>
      <c r="AG12" s="571"/>
      <c r="AH12" s="571"/>
      <c r="AI12" s="571"/>
      <c r="AJ12" s="571"/>
      <c r="AK12" s="571"/>
      <c r="AL12" s="571"/>
    </row>
    <row r="13" spans="1:38" ht="18.75">
      <c r="A13" s="568">
        <v>2</v>
      </c>
      <c r="B13" s="569" t="s">
        <v>504</v>
      </c>
      <c r="C13" s="586">
        <f>'Bieu so 1'!D12</f>
        <v>352360</v>
      </c>
      <c r="D13" s="570">
        <f t="shared" si="0"/>
        <v>359719</v>
      </c>
      <c r="E13" s="570">
        <f>'Bieu so 1'!F12</f>
        <v>0</v>
      </c>
      <c r="F13" s="570">
        <f>'Bieu so 1'!G12</f>
        <v>0</v>
      </c>
      <c r="G13" s="570">
        <f>'Bieu so 1'!H12</f>
        <v>27000</v>
      </c>
      <c r="H13" s="570">
        <f>'Bieu so 1'!I12</f>
        <v>0</v>
      </c>
      <c r="I13" s="570">
        <f>'Bieu so 1'!J12</f>
        <v>0</v>
      </c>
      <c r="J13" s="570">
        <f>'Bieu so 1'!K12</f>
        <v>0</v>
      </c>
      <c r="K13" s="570">
        <f>'Bieu so 1'!L12</f>
        <v>0</v>
      </c>
      <c r="L13" s="570">
        <f>'Bieu so 1'!M12</f>
        <v>0</v>
      </c>
      <c r="M13" s="570">
        <f>'Bieu so 1'!N12</f>
        <v>0</v>
      </c>
      <c r="N13" s="570">
        <f>'Bieu so 1'!O12</f>
        <v>0</v>
      </c>
      <c r="O13" s="570">
        <f>'Bieu so 1'!P12</f>
        <v>0</v>
      </c>
      <c r="P13" s="570">
        <f>'Bieu so 1'!Q12</f>
        <v>0</v>
      </c>
      <c r="Q13" s="570">
        <f>'Bieu so 1'!R12</f>
        <v>0</v>
      </c>
      <c r="R13" s="570">
        <f>'Bieu so 1'!S12</f>
        <v>0</v>
      </c>
      <c r="S13" s="570">
        <f>'Bieu so 1'!T12</f>
        <v>0</v>
      </c>
      <c r="T13" s="570">
        <f>'Bieu so 1'!U12</f>
        <v>0</v>
      </c>
      <c r="U13" s="570">
        <f>'Bieu so 1'!V12</f>
        <v>650</v>
      </c>
      <c r="V13" s="570">
        <f>'Bieu so 1'!W12</f>
        <v>0</v>
      </c>
      <c r="W13" s="570">
        <f>'Bieu so 1'!X12</f>
        <v>115</v>
      </c>
      <c r="X13" s="570">
        <f>'Bieu so 1'!Y12</f>
        <v>319384</v>
      </c>
      <c r="Y13" s="570">
        <f>'Bieu so 1'!Z12</f>
        <v>12570</v>
      </c>
      <c r="Z13" s="570">
        <f>'Bieu so 1'!AA12</f>
        <v>0</v>
      </c>
      <c r="AA13" s="570">
        <f>'Bieu so 1'!AB12</f>
        <v>0</v>
      </c>
      <c r="AB13" s="570">
        <f>'Bieu so 1'!AC12</f>
        <v>0</v>
      </c>
      <c r="AC13" s="570">
        <f>'Bieu so 1'!AD12</f>
        <v>0</v>
      </c>
      <c r="AD13" s="570">
        <f>'Bieu so 1'!AE12</f>
        <v>0</v>
      </c>
      <c r="AE13" s="570">
        <f>'Bieu so 1'!AF12</f>
        <v>0</v>
      </c>
      <c r="AF13" s="570">
        <f>'Bieu so 1'!AG12</f>
        <v>0</v>
      </c>
      <c r="AG13" s="570">
        <f>'Bieu so 1'!AH12</f>
        <v>0</v>
      </c>
      <c r="AH13" s="570"/>
      <c r="AI13" s="570">
        <f>'Bieu so 1'!AI12</f>
        <v>0</v>
      </c>
      <c r="AJ13" s="570">
        <f>'Bieu so 1'!AJ12</f>
        <v>0</v>
      </c>
      <c r="AK13" s="570">
        <f>'Bieu so 1'!AL12</f>
        <v>0</v>
      </c>
      <c r="AL13" s="570">
        <f>'Bieu so 1'!AM12</f>
        <v>0</v>
      </c>
    </row>
    <row r="14" spans="1:38" ht="18.75" hidden="1">
      <c r="A14" s="568"/>
      <c r="B14" s="569" t="s">
        <v>505</v>
      </c>
      <c r="C14" s="587"/>
      <c r="D14" s="570">
        <f t="shared" si="0"/>
        <v>0</v>
      </c>
      <c r="E14" s="570"/>
      <c r="F14" s="570"/>
      <c r="G14" s="570"/>
      <c r="H14" s="570"/>
      <c r="I14" s="571"/>
      <c r="J14" s="571"/>
      <c r="K14" s="571"/>
      <c r="L14" s="571"/>
      <c r="M14" s="571"/>
      <c r="N14" s="571"/>
      <c r="O14" s="571"/>
      <c r="P14" s="571"/>
      <c r="Q14" s="571"/>
      <c r="R14" s="571"/>
      <c r="S14" s="571"/>
      <c r="T14" s="571"/>
      <c r="U14" s="571"/>
      <c r="V14" s="571"/>
      <c r="W14" s="571"/>
      <c r="X14" s="571"/>
      <c r="Y14" s="571"/>
      <c r="Z14" s="571"/>
      <c r="AA14" s="571"/>
      <c r="AB14" s="571"/>
      <c r="AC14" s="571"/>
      <c r="AD14" s="571"/>
      <c r="AE14" s="571"/>
      <c r="AF14" s="571"/>
      <c r="AG14" s="571"/>
      <c r="AH14" s="571"/>
      <c r="AI14" s="571"/>
      <c r="AJ14" s="571"/>
      <c r="AK14" s="571"/>
      <c r="AL14" s="571"/>
    </row>
    <row r="15" spans="1:38" ht="18.75" hidden="1">
      <c r="A15" s="568"/>
      <c r="B15" s="569" t="s">
        <v>505</v>
      </c>
      <c r="C15" s="585"/>
      <c r="D15" s="570">
        <f t="shared" si="0"/>
        <v>0</v>
      </c>
      <c r="E15" s="570"/>
      <c r="F15" s="570"/>
      <c r="G15" s="570"/>
      <c r="H15" s="570"/>
      <c r="I15" s="571"/>
      <c r="J15" s="571"/>
      <c r="K15" s="571"/>
      <c r="L15" s="571"/>
      <c r="M15" s="571"/>
      <c r="N15" s="571"/>
      <c r="O15" s="571"/>
      <c r="P15" s="571"/>
      <c r="Q15" s="571"/>
      <c r="R15" s="571"/>
      <c r="S15" s="571"/>
      <c r="T15" s="571"/>
      <c r="U15" s="571"/>
      <c r="V15" s="571"/>
      <c r="W15" s="571"/>
      <c r="X15" s="571"/>
      <c r="Y15" s="571"/>
      <c r="Z15" s="571"/>
      <c r="AA15" s="571"/>
      <c r="AB15" s="571"/>
      <c r="AC15" s="571"/>
      <c r="AD15" s="571"/>
      <c r="AE15" s="571"/>
      <c r="AF15" s="571"/>
      <c r="AG15" s="571"/>
      <c r="AH15" s="571"/>
      <c r="AI15" s="571"/>
      <c r="AJ15" s="571"/>
      <c r="AK15" s="571"/>
      <c r="AL15" s="571"/>
    </row>
    <row r="16" spans="1:38" s="567" customFormat="1" ht="18.75">
      <c r="A16" s="560" t="s">
        <v>66</v>
      </c>
      <c r="B16" s="565" t="s">
        <v>222</v>
      </c>
      <c r="C16" s="588">
        <f>'Bieu so 1'!D13</f>
        <v>186983</v>
      </c>
      <c r="D16" s="566">
        <f t="shared" si="0"/>
        <v>170234</v>
      </c>
      <c r="E16" s="566">
        <f>E17+E20</f>
        <v>0</v>
      </c>
      <c r="F16" s="566">
        <f aca="true" t="shared" si="3" ref="F16:AL16">F17+F20</f>
        <v>0</v>
      </c>
      <c r="G16" s="566">
        <f t="shared" si="3"/>
        <v>23300</v>
      </c>
      <c r="H16" s="566">
        <f t="shared" si="3"/>
        <v>0</v>
      </c>
      <c r="I16" s="566">
        <f t="shared" si="3"/>
        <v>0</v>
      </c>
      <c r="J16" s="566">
        <f t="shared" si="3"/>
        <v>0</v>
      </c>
      <c r="K16" s="566">
        <f t="shared" si="3"/>
        <v>0</v>
      </c>
      <c r="L16" s="566">
        <f t="shared" si="3"/>
        <v>0</v>
      </c>
      <c r="M16" s="566">
        <f t="shared" si="3"/>
        <v>0</v>
      </c>
      <c r="N16" s="566">
        <f t="shared" si="3"/>
        <v>0</v>
      </c>
      <c r="O16" s="566">
        <f t="shared" si="3"/>
        <v>0</v>
      </c>
      <c r="P16" s="566">
        <f t="shared" si="3"/>
        <v>0</v>
      </c>
      <c r="Q16" s="566">
        <f t="shared" si="3"/>
        <v>0</v>
      </c>
      <c r="R16" s="566">
        <f t="shared" si="3"/>
        <v>0</v>
      </c>
      <c r="S16" s="566">
        <f t="shared" si="3"/>
        <v>0</v>
      </c>
      <c r="T16" s="566">
        <f t="shared" si="3"/>
        <v>0</v>
      </c>
      <c r="U16" s="566">
        <f t="shared" si="3"/>
        <v>585</v>
      </c>
      <c r="V16" s="566">
        <f t="shared" si="3"/>
        <v>0</v>
      </c>
      <c r="W16" s="566">
        <f t="shared" si="3"/>
        <v>80</v>
      </c>
      <c r="X16" s="566">
        <f t="shared" si="3"/>
        <v>135584</v>
      </c>
      <c r="Y16" s="566">
        <f t="shared" si="3"/>
        <v>10685</v>
      </c>
      <c r="Z16" s="566">
        <f t="shared" si="3"/>
        <v>0</v>
      </c>
      <c r="AA16" s="566">
        <f t="shared" si="3"/>
        <v>0</v>
      </c>
      <c r="AB16" s="566">
        <f t="shared" si="3"/>
        <v>0</v>
      </c>
      <c r="AC16" s="566">
        <f t="shared" si="3"/>
        <v>0</v>
      </c>
      <c r="AD16" s="566">
        <f t="shared" si="3"/>
        <v>0</v>
      </c>
      <c r="AE16" s="566">
        <f t="shared" si="3"/>
        <v>0</v>
      </c>
      <c r="AF16" s="566">
        <f t="shared" si="3"/>
        <v>0</v>
      </c>
      <c r="AG16" s="566">
        <f t="shared" si="3"/>
        <v>0</v>
      </c>
      <c r="AH16" s="566"/>
      <c r="AI16" s="566">
        <f t="shared" si="3"/>
        <v>0</v>
      </c>
      <c r="AJ16" s="566">
        <f t="shared" si="3"/>
        <v>0</v>
      </c>
      <c r="AK16" s="566">
        <f t="shared" si="3"/>
        <v>0</v>
      </c>
      <c r="AL16" s="566">
        <f t="shared" si="3"/>
        <v>0</v>
      </c>
    </row>
    <row r="17" spans="1:38" s="567" customFormat="1" ht="18.75">
      <c r="A17" s="560">
        <v>1</v>
      </c>
      <c r="B17" s="565" t="s">
        <v>225</v>
      </c>
      <c r="C17" s="588"/>
      <c r="D17" s="566">
        <f t="shared" si="0"/>
        <v>145449</v>
      </c>
      <c r="E17" s="566">
        <f>'Bieu so 1'!F18</f>
        <v>0</v>
      </c>
      <c r="F17" s="566">
        <f>'Bieu so 1'!G18</f>
        <v>0</v>
      </c>
      <c r="G17" s="566">
        <f>'Bieu so 1'!H18</f>
        <v>0</v>
      </c>
      <c r="H17" s="566">
        <f>'Bieu so 1'!I18</f>
        <v>0</v>
      </c>
      <c r="I17" s="566">
        <f>'Bieu so 1'!J18</f>
        <v>0</v>
      </c>
      <c r="J17" s="566">
        <f>'Bieu so 1'!K18</f>
        <v>0</v>
      </c>
      <c r="K17" s="566">
        <f>'Bieu so 1'!L18</f>
        <v>0</v>
      </c>
      <c r="L17" s="566">
        <f>'Bieu so 1'!M18</f>
        <v>0</v>
      </c>
      <c r="M17" s="566">
        <f>'Bieu so 1'!N18</f>
        <v>0</v>
      </c>
      <c r="N17" s="566">
        <f>'Bieu so 1'!O18</f>
        <v>0</v>
      </c>
      <c r="O17" s="566">
        <f>'Bieu so 1'!P18</f>
        <v>0</v>
      </c>
      <c r="P17" s="566">
        <f>'Bieu so 1'!Q18</f>
        <v>0</v>
      </c>
      <c r="Q17" s="566">
        <f>'Bieu so 1'!R18</f>
        <v>0</v>
      </c>
      <c r="R17" s="566">
        <f>'Bieu so 1'!S18</f>
        <v>0</v>
      </c>
      <c r="S17" s="566">
        <f>'Bieu so 1'!T18</f>
        <v>0</v>
      </c>
      <c r="T17" s="566">
        <f>'Bieu so 1'!U18</f>
        <v>0</v>
      </c>
      <c r="U17" s="566">
        <f>'Bieu so 1'!V18</f>
        <v>0</v>
      </c>
      <c r="V17" s="566">
        <f>'Bieu so 1'!W18</f>
        <v>0</v>
      </c>
      <c r="W17" s="566">
        <f>'Bieu so 1'!X18</f>
        <v>80</v>
      </c>
      <c r="X17" s="566">
        <f>'Bieu so 1'!Y18</f>
        <v>135584</v>
      </c>
      <c r="Y17" s="566">
        <f>'Bieu so 1'!Z18</f>
        <v>9785</v>
      </c>
      <c r="Z17" s="566">
        <f>'Bieu so 1'!AA18</f>
        <v>0</v>
      </c>
      <c r="AA17" s="566">
        <f>'Bieu so 1'!AB18</f>
        <v>0</v>
      </c>
      <c r="AB17" s="566">
        <f>'Bieu so 1'!AC18</f>
        <v>0</v>
      </c>
      <c r="AC17" s="566">
        <f>'Bieu so 1'!AD18</f>
        <v>0</v>
      </c>
      <c r="AD17" s="566">
        <f>'Bieu so 1'!AE18</f>
        <v>0</v>
      </c>
      <c r="AE17" s="566">
        <f>'Bieu so 1'!AF18</f>
        <v>0</v>
      </c>
      <c r="AF17" s="566">
        <f>'Bieu so 1'!AG18</f>
        <v>0</v>
      </c>
      <c r="AG17" s="566">
        <f>'Bieu so 1'!AH18</f>
        <v>0</v>
      </c>
      <c r="AH17" s="566"/>
      <c r="AI17" s="566">
        <f>'Bieu so 1'!AI18</f>
        <v>0</v>
      </c>
      <c r="AJ17" s="566">
        <f>'Bieu so 1'!AJ18</f>
        <v>0</v>
      </c>
      <c r="AK17" s="566">
        <f>'Bieu so 1'!AL18</f>
        <v>0</v>
      </c>
      <c r="AL17" s="566">
        <f>'Bieu so 1'!AM18</f>
        <v>0</v>
      </c>
    </row>
    <row r="18" spans="1:38" ht="18.75">
      <c r="A18" s="568">
        <v>1.1</v>
      </c>
      <c r="B18" s="569" t="s">
        <v>506</v>
      </c>
      <c r="C18" s="589"/>
      <c r="D18" s="570">
        <f t="shared" si="0"/>
        <v>0</v>
      </c>
      <c r="E18" s="570"/>
      <c r="F18" s="570"/>
      <c r="G18" s="570"/>
      <c r="H18" s="570"/>
      <c r="I18" s="570"/>
      <c r="J18" s="570"/>
      <c r="K18" s="570"/>
      <c r="L18" s="570"/>
      <c r="M18" s="570"/>
      <c r="N18" s="570"/>
      <c r="O18" s="570"/>
      <c r="P18" s="570"/>
      <c r="Q18" s="570"/>
      <c r="R18" s="570"/>
      <c r="S18" s="570"/>
      <c r="T18" s="570"/>
      <c r="U18" s="570"/>
      <c r="V18" s="570"/>
      <c r="W18" s="570"/>
      <c r="X18" s="570"/>
      <c r="Y18" s="570"/>
      <c r="Z18" s="570"/>
      <c r="AA18" s="570"/>
      <c r="AB18" s="570"/>
      <c r="AC18" s="570"/>
      <c r="AD18" s="570"/>
      <c r="AE18" s="570"/>
      <c r="AF18" s="570"/>
      <c r="AG18" s="570"/>
      <c r="AH18" s="570"/>
      <c r="AI18" s="570"/>
      <c r="AJ18" s="570"/>
      <c r="AK18" s="570"/>
      <c r="AL18" s="570"/>
    </row>
    <row r="19" spans="1:38" ht="18.75">
      <c r="A19" s="568" t="s">
        <v>58</v>
      </c>
      <c r="B19" s="569" t="s">
        <v>507</v>
      </c>
      <c r="C19" s="589"/>
      <c r="D19" s="570">
        <f t="shared" si="0"/>
        <v>145449</v>
      </c>
      <c r="E19" s="570">
        <f>'Bieu so 1'!F20</f>
        <v>0</v>
      </c>
      <c r="F19" s="570">
        <f>'Bieu so 1'!G20</f>
        <v>0</v>
      </c>
      <c r="G19" s="570">
        <f>'Bieu so 1'!H20</f>
        <v>0</v>
      </c>
      <c r="H19" s="570">
        <f>'Bieu so 1'!I20</f>
        <v>0</v>
      </c>
      <c r="I19" s="570">
        <f>'Bieu so 1'!J20</f>
        <v>0</v>
      </c>
      <c r="J19" s="570">
        <f>'Bieu so 1'!K20</f>
        <v>0</v>
      </c>
      <c r="K19" s="570">
        <f>'Bieu so 1'!L20</f>
        <v>0</v>
      </c>
      <c r="L19" s="570">
        <f>'Bieu so 1'!M20</f>
        <v>0</v>
      </c>
      <c r="M19" s="570">
        <f>'Bieu so 1'!N20</f>
        <v>0</v>
      </c>
      <c r="N19" s="570">
        <f>'Bieu so 1'!O20</f>
        <v>0</v>
      </c>
      <c r="O19" s="570">
        <f>'Bieu so 1'!P20</f>
        <v>0</v>
      </c>
      <c r="P19" s="570">
        <f>'Bieu so 1'!Q20</f>
        <v>0</v>
      </c>
      <c r="Q19" s="570">
        <f>'Bieu so 1'!R20</f>
        <v>0</v>
      </c>
      <c r="R19" s="570">
        <f>'Bieu so 1'!S20</f>
        <v>0</v>
      </c>
      <c r="S19" s="570">
        <f>'Bieu so 1'!T20</f>
        <v>0</v>
      </c>
      <c r="T19" s="570">
        <f>'Bieu so 1'!U20</f>
        <v>0</v>
      </c>
      <c r="U19" s="570">
        <f>'Bieu so 1'!V20</f>
        <v>0</v>
      </c>
      <c r="V19" s="570">
        <f>'Bieu so 1'!W20</f>
        <v>0</v>
      </c>
      <c r="W19" s="570">
        <f>'Bieu so 1'!X20</f>
        <v>80</v>
      </c>
      <c r="X19" s="570">
        <f>'Bieu so 1'!Y20</f>
        <v>135584</v>
      </c>
      <c r="Y19" s="570">
        <f>'Bieu so 1'!Z20</f>
        <v>9785</v>
      </c>
      <c r="Z19" s="570">
        <f>'Bieu so 1'!AA20</f>
        <v>0</v>
      </c>
      <c r="AA19" s="570">
        <f>'Bieu so 1'!AB20</f>
        <v>0</v>
      </c>
      <c r="AB19" s="570">
        <f>'Bieu so 1'!AC20</f>
        <v>0</v>
      </c>
      <c r="AC19" s="570">
        <f>'Bieu so 1'!AD20</f>
        <v>0</v>
      </c>
      <c r="AD19" s="570">
        <f>'Bieu so 1'!AE20</f>
        <v>0</v>
      </c>
      <c r="AE19" s="570">
        <f>'Bieu so 1'!AF20</f>
        <v>0</v>
      </c>
      <c r="AF19" s="570">
        <f>'Bieu so 1'!AG20</f>
        <v>0</v>
      </c>
      <c r="AG19" s="570">
        <f>'Bieu so 1'!AH20</f>
        <v>0</v>
      </c>
      <c r="AH19" s="570"/>
      <c r="AI19" s="570">
        <f>'Bieu so 1'!AI20</f>
        <v>0</v>
      </c>
      <c r="AJ19" s="570">
        <f>'Bieu so 1'!AJ20</f>
        <v>0</v>
      </c>
      <c r="AK19" s="570">
        <f>'Bieu so 1'!AL20</f>
        <v>0</v>
      </c>
      <c r="AL19" s="570">
        <f>'Bieu so 1'!AM20</f>
        <v>0</v>
      </c>
    </row>
    <row r="20" spans="1:38" s="567" customFormat="1" ht="18.75">
      <c r="A20" s="573">
        <v>2</v>
      </c>
      <c r="B20" s="565" t="s">
        <v>508</v>
      </c>
      <c r="C20" s="590"/>
      <c r="D20" s="566">
        <f t="shared" si="0"/>
        <v>24785</v>
      </c>
      <c r="E20" s="566">
        <f>'Bieu so 1'!F15</f>
        <v>0</v>
      </c>
      <c r="F20" s="566">
        <f>'Bieu so 1'!G15</f>
        <v>0</v>
      </c>
      <c r="G20" s="566">
        <f>'Bieu so 1'!H15</f>
        <v>23300</v>
      </c>
      <c r="H20" s="566">
        <f>'Bieu so 1'!I15</f>
        <v>0</v>
      </c>
      <c r="I20" s="566">
        <f>'Bieu so 1'!J15</f>
        <v>0</v>
      </c>
      <c r="J20" s="566">
        <f>'Bieu so 1'!K15</f>
        <v>0</v>
      </c>
      <c r="K20" s="566">
        <f>'Bieu so 1'!L15</f>
        <v>0</v>
      </c>
      <c r="L20" s="566">
        <f>'Bieu so 1'!M15</f>
        <v>0</v>
      </c>
      <c r="M20" s="566">
        <f>'Bieu so 1'!N15</f>
        <v>0</v>
      </c>
      <c r="N20" s="566">
        <f>'Bieu so 1'!O15</f>
        <v>0</v>
      </c>
      <c r="O20" s="566">
        <f>'Bieu so 1'!P15</f>
        <v>0</v>
      </c>
      <c r="P20" s="566">
        <f>'Bieu so 1'!Q15</f>
        <v>0</v>
      </c>
      <c r="Q20" s="566">
        <f>'Bieu so 1'!R15</f>
        <v>0</v>
      </c>
      <c r="R20" s="566">
        <f>'Bieu so 1'!S15</f>
        <v>0</v>
      </c>
      <c r="S20" s="566">
        <f>'Bieu so 1'!T15</f>
        <v>0</v>
      </c>
      <c r="T20" s="566">
        <f>'Bieu so 1'!U15</f>
        <v>0</v>
      </c>
      <c r="U20" s="566">
        <f>'Bieu so 1'!V15</f>
        <v>585</v>
      </c>
      <c r="V20" s="566">
        <f>'Bieu so 1'!W15</f>
        <v>0</v>
      </c>
      <c r="W20" s="566">
        <f>'Bieu so 1'!X15</f>
        <v>0</v>
      </c>
      <c r="X20" s="566">
        <f>'Bieu so 1'!Y15</f>
        <v>0</v>
      </c>
      <c r="Y20" s="566">
        <f>'Bieu so 1'!Z15</f>
        <v>900</v>
      </c>
      <c r="Z20" s="566">
        <f>'Bieu so 1'!AA15</f>
        <v>0</v>
      </c>
      <c r="AA20" s="566">
        <f>'Bieu so 1'!AB15</f>
        <v>0</v>
      </c>
      <c r="AB20" s="566">
        <f>'Bieu so 1'!AC15</f>
        <v>0</v>
      </c>
      <c r="AC20" s="566">
        <f>'Bieu so 1'!AD15</f>
        <v>0</v>
      </c>
      <c r="AD20" s="566">
        <f>'Bieu so 1'!AE15</f>
        <v>0</v>
      </c>
      <c r="AE20" s="566">
        <f>'Bieu so 1'!AF15</f>
        <v>0</v>
      </c>
      <c r="AF20" s="566">
        <f>'Bieu so 1'!AG15</f>
        <v>0</v>
      </c>
      <c r="AG20" s="566">
        <f>'Bieu so 1'!AH15</f>
        <v>0</v>
      </c>
      <c r="AH20" s="566"/>
      <c r="AI20" s="566">
        <f>'Bieu so 1'!AI15</f>
        <v>0</v>
      </c>
      <c r="AJ20" s="566">
        <f>'Bieu so 1'!AJ15</f>
        <v>0</v>
      </c>
      <c r="AK20" s="566">
        <f>'Bieu so 1'!AL15</f>
        <v>0</v>
      </c>
      <c r="AL20" s="566">
        <f>'Bieu so 1'!AM15</f>
        <v>0</v>
      </c>
    </row>
    <row r="21" spans="1:38" ht="18.75" hidden="1">
      <c r="A21" s="575" t="s">
        <v>75</v>
      </c>
      <c r="B21" s="569" t="s">
        <v>20</v>
      </c>
      <c r="C21" s="589"/>
      <c r="D21" s="570">
        <f t="shared" si="0"/>
        <v>0</v>
      </c>
      <c r="E21" s="570"/>
      <c r="F21" s="570"/>
      <c r="G21" s="570"/>
      <c r="H21" s="570"/>
      <c r="I21" s="570"/>
      <c r="J21" s="570"/>
      <c r="K21" s="570"/>
      <c r="L21" s="570"/>
      <c r="M21" s="570"/>
      <c r="N21" s="570"/>
      <c r="O21" s="570"/>
      <c r="P21" s="570"/>
      <c r="Q21" s="570"/>
      <c r="R21" s="570"/>
      <c r="S21" s="570"/>
      <c r="T21" s="570"/>
      <c r="U21" s="570"/>
      <c r="V21" s="570"/>
      <c r="W21" s="570"/>
      <c r="X21" s="570"/>
      <c r="Y21" s="570"/>
      <c r="Z21" s="570"/>
      <c r="AA21" s="570"/>
      <c r="AB21" s="570"/>
      <c r="AC21" s="570"/>
      <c r="AD21" s="570"/>
      <c r="AE21" s="570"/>
      <c r="AF21" s="570"/>
      <c r="AG21" s="570"/>
      <c r="AH21" s="570"/>
      <c r="AI21" s="570"/>
      <c r="AJ21" s="570"/>
      <c r="AK21" s="570"/>
      <c r="AL21" s="570"/>
    </row>
    <row r="22" spans="1:38" ht="18.75" hidden="1">
      <c r="A22" s="575"/>
      <c r="B22" s="569" t="s">
        <v>509</v>
      </c>
      <c r="C22" s="589"/>
      <c r="D22" s="570">
        <f t="shared" si="0"/>
        <v>0</v>
      </c>
      <c r="E22" s="570"/>
      <c r="F22" s="570"/>
      <c r="G22" s="570"/>
      <c r="H22" s="570"/>
      <c r="I22" s="570"/>
      <c r="J22" s="570"/>
      <c r="K22" s="570"/>
      <c r="L22" s="570"/>
      <c r="M22" s="570"/>
      <c r="N22" s="570"/>
      <c r="O22" s="570"/>
      <c r="P22" s="570"/>
      <c r="Q22" s="570"/>
      <c r="R22" s="570"/>
      <c r="S22" s="570"/>
      <c r="T22" s="570"/>
      <c r="U22" s="570"/>
      <c r="V22" s="570"/>
      <c r="W22" s="570"/>
      <c r="X22" s="570"/>
      <c r="Y22" s="570"/>
      <c r="Z22" s="570"/>
      <c r="AA22" s="570"/>
      <c r="AB22" s="570"/>
      <c r="AC22" s="570"/>
      <c r="AD22" s="570"/>
      <c r="AE22" s="570"/>
      <c r="AF22" s="570"/>
      <c r="AG22" s="570"/>
      <c r="AH22" s="570"/>
      <c r="AI22" s="570"/>
      <c r="AJ22" s="570"/>
      <c r="AK22" s="570"/>
      <c r="AL22" s="570"/>
    </row>
    <row r="23" spans="1:38" ht="18.75" hidden="1">
      <c r="A23" s="575"/>
      <c r="B23" s="569" t="s">
        <v>510</v>
      </c>
      <c r="C23" s="591"/>
      <c r="D23" s="570">
        <f t="shared" si="0"/>
        <v>0</v>
      </c>
      <c r="E23" s="571"/>
      <c r="F23" s="571"/>
      <c r="G23" s="571"/>
      <c r="H23" s="571"/>
      <c r="I23" s="571"/>
      <c r="J23" s="571"/>
      <c r="K23" s="571"/>
      <c r="L23" s="571"/>
      <c r="M23" s="571"/>
      <c r="N23" s="571"/>
      <c r="O23" s="571"/>
      <c r="P23" s="571"/>
      <c r="Q23" s="571"/>
      <c r="R23" s="571"/>
      <c r="S23" s="571"/>
      <c r="T23" s="571"/>
      <c r="U23" s="571"/>
      <c r="V23" s="571"/>
      <c r="W23" s="571"/>
      <c r="X23" s="571"/>
      <c r="Y23" s="571"/>
      <c r="Z23" s="571"/>
      <c r="AA23" s="571"/>
      <c r="AB23" s="571"/>
      <c r="AC23" s="571"/>
      <c r="AD23" s="571"/>
      <c r="AE23" s="571"/>
      <c r="AF23" s="571"/>
      <c r="AG23" s="571"/>
      <c r="AH23" s="571"/>
      <c r="AI23" s="571"/>
      <c r="AJ23" s="571"/>
      <c r="AK23" s="571"/>
      <c r="AL23" s="571"/>
    </row>
    <row r="24" spans="1:38" ht="18.75" hidden="1">
      <c r="A24" s="575"/>
      <c r="B24" s="569" t="s">
        <v>511</v>
      </c>
      <c r="C24" s="590"/>
      <c r="D24" s="570">
        <f t="shared" si="0"/>
        <v>0</v>
      </c>
      <c r="E24" s="570"/>
      <c r="F24" s="570"/>
      <c r="G24" s="570"/>
      <c r="H24" s="570"/>
      <c r="I24" s="570"/>
      <c r="J24" s="570"/>
      <c r="K24" s="570"/>
      <c r="L24" s="570"/>
      <c r="M24" s="570"/>
      <c r="N24" s="570"/>
      <c r="O24" s="570"/>
      <c r="P24" s="570"/>
      <c r="Q24" s="570"/>
      <c r="R24" s="570"/>
      <c r="S24" s="570"/>
      <c r="T24" s="570"/>
      <c r="U24" s="570"/>
      <c r="V24" s="570"/>
      <c r="W24" s="570"/>
      <c r="X24" s="570"/>
      <c r="Y24" s="570"/>
      <c r="Z24" s="570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570"/>
      <c r="AL24" s="570"/>
    </row>
    <row r="25" spans="1:38" ht="18.75" hidden="1">
      <c r="A25" s="575" t="s">
        <v>14</v>
      </c>
      <c r="B25" s="569" t="s">
        <v>512</v>
      </c>
      <c r="C25" s="590"/>
      <c r="D25" s="570">
        <f t="shared" si="0"/>
        <v>0</v>
      </c>
      <c r="E25" s="570"/>
      <c r="F25" s="570"/>
      <c r="G25" s="570"/>
      <c r="H25" s="570"/>
      <c r="I25" s="570"/>
      <c r="J25" s="570"/>
      <c r="K25" s="570"/>
      <c r="L25" s="570"/>
      <c r="M25" s="570"/>
      <c r="N25" s="570"/>
      <c r="O25" s="570"/>
      <c r="P25" s="570"/>
      <c r="Q25" s="570"/>
      <c r="R25" s="570"/>
      <c r="S25" s="570"/>
      <c r="T25" s="570"/>
      <c r="U25" s="570"/>
      <c r="V25" s="570"/>
      <c r="W25" s="570"/>
      <c r="X25" s="570"/>
      <c r="Y25" s="570"/>
      <c r="Z25" s="570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570"/>
      <c r="AL25" s="570"/>
    </row>
    <row r="26" spans="1:38" ht="18.75">
      <c r="A26" s="575" t="s">
        <v>75</v>
      </c>
      <c r="B26" s="569" t="s">
        <v>514</v>
      </c>
      <c r="C26" s="590"/>
      <c r="D26" s="570">
        <f t="shared" si="0"/>
        <v>24785</v>
      </c>
      <c r="E26" s="570">
        <f>'Bieu so 1'!F17</f>
        <v>0</v>
      </c>
      <c r="F26" s="570">
        <f>'Bieu so 1'!G17</f>
        <v>0</v>
      </c>
      <c r="G26" s="570">
        <f>'Bieu so 1'!H17</f>
        <v>23300</v>
      </c>
      <c r="H26" s="570">
        <f>'Bieu so 1'!I17</f>
        <v>0</v>
      </c>
      <c r="I26" s="570">
        <f>'Bieu so 1'!J17</f>
        <v>0</v>
      </c>
      <c r="J26" s="570">
        <f>'Bieu so 1'!K17</f>
        <v>0</v>
      </c>
      <c r="K26" s="570">
        <f>'Bieu so 1'!L17</f>
        <v>0</v>
      </c>
      <c r="L26" s="570">
        <f>'Bieu so 1'!M17</f>
        <v>0</v>
      </c>
      <c r="M26" s="570">
        <f>'Bieu so 1'!N17</f>
        <v>0</v>
      </c>
      <c r="N26" s="570">
        <f>'Bieu so 1'!O17</f>
        <v>0</v>
      </c>
      <c r="O26" s="570">
        <f>'Bieu so 1'!P17</f>
        <v>0</v>
      </c>
      <c r="P26" s="570">
        <f>'Bieu so 1'!Q17</f>
        <v>0</v>
      </c>
      <c r="Q26" s="570">
        <f>'Bieu so 1'!R17</f>
        <v>0</v>
      </c>
      <c r="R26" s="570">
        <f>'Bieu so 1'!S17</f>
        <v>0</v>
      </c>
      <c r="S26" s="570">
        <f>'Bieu so 1'!T17</f>
        <v>0</v>
      </c>
      <c r="T26" s="570">
        <f>'Bieu so 1'!U17</f>
        <v>0</v>
      </c>
      <c r="U26" s="570">
        <f>'Bieu so 1'!V17</f>
        <v>585</v>
      </c>
      <c r="V26" s="570">
        <f>'Bieu so 1'!W17</f>
        <v>0</v>
      </c>
      <c r="W26" s="570">
        <f>'Bieu so 1'!X17</f>
        <v>0</v>
      </c>
      <c r="X26" s="570">
        <f>'Bieu so 1'!Y17</f>
        <v>0</v>
      </c>
      <c r="Y26" s="570">
        <f>'Bieu so 1'!Z17</f>
        <v>900</v>
      </c>
      <c r="Z26" s="570">
        <f>'Bieu so 1'!AA17</f>
        <v>0</v>
      </c>
      <c r="AA26" s="570">
        <f>'Bieu so 1'!AB17</f>
        <v>0</v>
      </c>
      <c r="AB26" s="570">
        <f>'Bieu so 1'!AC17</f>
        <v>0</v>
      </c>
      <c r="AC26" s="570">
        <f>'Bieu so 1'!AD17</f>
        <v>0</v>
      </c>
      <c r="AD26" s="570">
        <f>'Bieu so 1'!AE17</f>
        <v>0</v>
      </c>
      <c r="AE26" s="570">
        <f>'Bieu so 1'!AF17</f>
        <v>0</v>
      </c>
      <c r="AF26" s="570">
        <f>'Bieu so 1'!AG17</f>
        <v>0</v>
      </c>
      <c r="AG26" s="570">
        <f>'Bieu so 1'!AH17</f>
        <v>0</v>
      </c>
      <c r="AH26" s="570"/>
      <c r="AI26" s="570">
        <f>'Bieu so 1'!AI17</f>
        <v>0</v>
      </c>
      <c r="AJ26" s="570">
        <f>'Bieu so 1'!AJ17</f>
        <v>0</v>
      </c>
      <c r="AK26" s="570">
        <f>'Bieu so 1'!AL17</f>
        <v>0</v>
      </c>
      <c r="AL26" s="570">
        <f>'Bieu so 1'!AM17</f>
        <v>0</v>
      </c>
    </row>
    <row r="27" spans="1:38" ht="18.75" hidden="1">
      <c r="A27" s="560">
        <v>3</v>
      </c>
      <c r="B27" s="565" t="s">
        <v>515</v>
      </c>
      <c r="C27" s="590"/>
      <c r="D27" s="570">
        <f t="shared" si="0"/>
        <v>0</v>
      </c>
      <c r="E27" s="570"/>
      <c r="F27" s="570"/>
      <c r="G27" s="571"/>
      <c r="H27" s="571"/>
      <c r="I27" s="571"/>
      <c r="J27" s="571"/>
      <c r="K27" s="571"/>
      <c r="L27" s="571"/>
      <c r="M27" s="571"/>
      <c r="N27" s="571"/>
      <c r="O27" s="571"/>
      <c r="P27" s="571"/>
      <c r="Q27" s="571"/>
      <c r="R27" s="571"/>
      <c r="S27" s="571"/>
      <c r="T27" s="571"/>
      <c r="U27" s="571"/>
      <c r="V27" s="571"/>
      <c r="W27" s="571"/>
      <c r="X27" s="571"/>
      <c r="Y27" s="571"/>
      <c r="Z27" s="571"/>
      <c r="AA27" s="571"/>
      <c r="AB27" s="571"/>
      <c r="AC27" s="571"/>
      <c r="AD27" s="571"/>
      <c r="AE27" s="571"/>
      <c r="AF27" s="571"/>
      <c r="AG27" s="571"/>
      <c r="AH27" s="571"/>
      <c r="AI27" s="571"/>
      <c r="AJ27" s="571"/>
      <c r="AK27" s="571"/>
      <c r="AL27" s="571"/>
    </row>
    <row r="28" spans="1:38" ht="18.75" hidden="1">
      <c r="A28" s="568" t="s">
        <v>80</v>
      </c>
      <c r="B28" s="569" t="s">
        <v>226</v>
      </c>
      <c r="C28" s="590"/>
      <c r="D28" s="570">
        <f t="shared" si="0"/>
        <v>0</v>
      </c>
      <c r="E28" s="570"/>
      <c r="F28" s="570"/>
      <c r="G28" s="571"/>
      <c r="H28" s="571"/>
      <c r="I28" s="571"/>
      <c r="J28" s="571"/>
      <c r="K28" s="571"/>
      <c r="L28" s="571"/>
      <c r="M28" s="571"/>
      <c r="N28" s="571"/>
      <c r="O28" s="571"/>
      <c r="P28" s="571"/>
      <c r="Q28" s="571"/>
      <c r="R28" s="571"/>
      <c r="S28" s="571"/>
      <c r="T28" s="571"/>
      <c r="U28" s="571"/>
      <c r="V28" s="571"/>
      <c r="W28" s="571"/>
      <c r="X28" s="571"/>
      <c r="Y28" s="571"/>
      <c r="Z28" s="571"/>
      <c r="AA28" s="571"/>
      <c r="AB28" s="571"/>
      <c r="AC28" s="571"/>
      <c r="AD28" s="571"/>
      <c r="AE28" s="571"/>
      <c r="AF28" s="571"/>
      <c r="AG28" s="571"/>
      <c r="AH28" s="571"/>
      <c r="AI28" s="571"/>
      <c r="AJ28" s="571"/>
      <c r="AK28" s="571"/>
      <c r="AL28" s="571"/>
    </row>
    <row r="29" spans="1:38" ht="18.75" hidden="1">
      <c r="A29" s="568" t="s">
        <v>82</v>
      </c>
      <c r="B29" s="569" t="s">
        <v>514</v>
      </c>
      <c r="C29" s="590"/>
      <c r="D29" s="570">
        <f t="shared" si="0"/>
        <v>0</v>
      </c>
      <c r="E29" s="570"/>
      <c r="F29" s="570"/>
      <c r="G29" s="571"/>
      <c r="H29" s="571"/>
      <c r="I29" s="571"/>
      <c r="J29" s="571"/>
      <c r="K29" s="571"/>
      <c r="L29" s="571"/>
      <c r="M29" s="571"/>
      <c r="N29" s="571"/>
      <c r="O29" s="571"/>
      <c r="P29" s="571"/>
      <c r="Q29" s="571"/>
      <c r="R29" s="571"/>
      <c r="S29" s="571"/>
      <c r="T29" s="571"/>
      <c r="U29" s="571"/>
      <c r="V29" s="571"/>
      <c r="W29" s="571"/>
      <c r="X29" s="571"/>
      <c r="Y29" s="571"/>
      <c r="Z29" s="571"/>
      <c r="AA29" s="571"/>
      <c r="AB29" s="571"/>
      <c r="AC29" s="571"/>
      <c r="AD29" s="571"/>
      <c r="AE29" s="571"/>
      <c r="AF29" s="571"/>
      <c r="AG29" s="571"/>
      <c r="AH29" s="571"/>
      <c r="AI29" s="571"/>
      <c r="AJ29" s="571"/>
      <c r="AK29" s="571"/>
      <c r="AL29" s="571"/>
    </row>
    <row r="30" spans="1:38" ht="18.75" hidden="1">
      <c r="A30" s="560">
        <v>4</v>
      </c>
      <c r="B30" s="565" t="s">
        <v>516</v>
      </c>
      <c r="C30" s="590"/>
      <c r="D30" s="570">
        <f t="shared" si="0"/>
        <v>0</v>
      </c>
      <c r="E30" s="570"/>
      <c r="F30" s="570"/>
      <c r="G30" s="571"/>
      <c r="H30" s="571"/>
      <c r="I30" s="571"/>
      <c r="J30" s="571"/>
      <c r="K30" s="571"/>
      <c r="L30" s="571"/>
      <c r="M30" s="571"/>
      <c r="N30" s="571"/>
      <c r="O30" s="571"/>
      <c r="P30" s="571"/>
      <c r="Q30" s="571"/>
      <c r="R30" s="571"/>
      <c r="S30" s="571"/>
      <c r="T30" s="571"/>
      <c r="U30" s="571"/>
      <c r="V30" s="571"/>
      <c r="W30" s="571"/>
      <c r="X30" s="571"/>
      <c r="Y30" s="571"/>
      <c r="Z30" s="571"/>
      <c r="AA30" s="571"/>
      <c r="AB30" s="571"/>
      <c r="AC30" s="571"/>
      <c r="AD30" s="571"/>
      <c r="AE30" s="571"/>
      <c r="AF30" s="571"/>
      <c r="AG30" s="571"/>
      <c r="AH30" s="571"/>
      <c r="AI30" s="571"/>
      <c r="AJ30" s="571"/>
      <c r="AK30" s="571"/>
      <c r="AL30" s="571"/>
    </row>
    <row r="31" spans="1:38" ht="18.75" hidden="1">
      <c r="A31" s="568" t="s">
        <v>0</v>
      </c>
      <c r="B31" s="569" t="s">
        <v>517</v>
      </c>
      <c r="C31" s="590"/>
      <c r="D31" s="570">
        <f t="shared" si="0"/>
        <v>0</v>
      </c>
      <c r="E31" s="570"/>
      <c r="F31" s="570"/>
      <c r="G31" s="571"/>
      <c r="H31" s="571"/>
      <c r="I31" s="571"/>
      <c r="J31" s="571"/>
      <c r="K31" s="571"/>
      <c r="L31" s="571"/>
      <c r="M31" s="571"/>
      <c r="N31" s="571"/>
      <c r="O31" s="571"/>
      <c r="P31" s="571"/>
      <c r="Q31" s="571"/>
      <c r="R31" s="571"/>
      <c r="S31" s="571"/>
      <c r="T31" s="571"/>
      <c r="U31" s="571"/>
      <c r="V31" s="571"/>
      <c r="W31" s="571"/>
      <c r="X31" s="571"/>
      <c r="Y31" s="571"/>
      <c r="Z31" s="571"/>
      <c r="AA31" s="571"/>
      <c r="AB31" s="571"/>
      <c r="AC31" s="571"/>
      <c r="AD31" s="571"/>
      <c r="AE31" s="571"/>
      <c r="AF31" s="571"/>
      <c r="AG31" s="571"/>
      <c r="AH31" s="571"/>
      <c r="AI31" s="571"/>
      <c r="AJ31" s="571"/>
      <c r="AK31" s="571"/>
      <c r="AL31" s="571"/>
    </row>
    <row r="32" spans="1:38" ht="18.75" hidden="1">
      <c r="A32" s="568" t="s">
        <v>1</v>
      </c>
      <c r="B32" s="569" t="s">
        <v>514</v>
      </c>
      <c r="C32" s="590"/>
      <c r="D32" s="570">
        <f t="shared" si="0"/>
        <v>0</v>
      </c>
      <c r="E32" s="570"/>
      <c r="F32" s="570"/>
      <c r="G32" s="571"/>
      <c r="H32" s="571"/>
      <c r="I32" s="571"/>
      <c r="J32" s="571"/>
      <c r="K32" s="571"/>
      <c r="L32" s="571"/>
      <c r="M32" s="571"/>
      <c r="N32" s="571"/>
      <c r="O32" s="571"/>
      <c r="P32" s="571"/>
      <c r="Q32" s="571"/>
      <c r="R32" s="571"/>
      <c r="S32" s="571"/>
      <c r="T32" s="571"/>
      <c r="U32" s="571"/>
      <c r="V32" s="571"/>
      <c r="W32" s="571"/>
      <c r="X32" s="571"/>
      <c r="Y32" s="571"/>
      <c r="Z32" s="571"/>
      <c r="AA32" s="571"/>
      <c r="AB32" s="571"/>
      <c r="AC32" s="571"/>
      <c r="AD32" s="571"/>
      <c r="AE32" s="571"/>
      <c r="AF32" s="571"/>
      <c r="AG32" s="571"/>
      <c r="AH32" s="571"/>
      <c r="AI32" s="571"/>
      <c r="AJ32" s="571"/>
      <c r="AK32" s="571"/>
      <c r="AL32" s="571"/>
    </row>
    <row r="33" spans="1:38" ht="18.75" hidden="1">
      <c r="A33" s="560">
        <v>5</v>
      </c>
      <c r="B33" s="565" t="s">
        <v>518</v>
      </c>
      <c r="C33" s="590"/>
      <c r="D33" s="570">
        <f t="shared" si="0"/>
        <v>0</v>
      </c>
      <c r="E33" s="570"/>
      <c r="F33" s="570"/>
      <c r="G33" s="571"/>
      <c r="H33" s="571"/>
      <c r="I33" s="571"/>
      <c r="J33" s="571"/>
      <c r="K33" s="571"/>
      <c r="L33" s="571"/>
      <c r="M33" s="571"/>
      <c r="N33" s="571"/>
      <c r="O33" s="571"/>
      <c r="P33" s="571"/>
      <c r="Q33" s="571"/>
      <c r="R33" s="571"/>
      <c r="S33" s="571"/>
      <c r="T33" s="571"/>
      <c r="U33" s="571"/>
      <c r="V33" s="571"/>
      <c r="W33" s="571"/>
      <c r="X33" s="571"/>
      <c r="Y33" s="571"/>
      <c r="Z33" s="571"/>
      <c r="AA33" s="571"/>
      <c r="AB33" s="571"/>
      <c r="AC33" s="571"/>
      <c r="AD33" s="571"/>
      <c r="AE33" s="571"/>
      <c r="AF33" s="571"/>
      <c r="AG33" s="571"/>
      <c r="AH33" s="571"/>
      <c r="AI33" s="571"/>
      <c r="AJ33" s="571"/>
      <c r="AK33" s="571"/>
      <c r="AL33" s="571"/>
    </row>
    <row r="34" spans="1:38" ht="18.75" hidden="1">
      <c r="A34" s="568" t="s">
        <v>519</v>
      </c>
      <c r="B34" s="569" t="s">
        <v>517</v>
      </c>
      <c r="C34" s="590"/>
      <c r="D34" s="570">
        <f t="shared" si="0"/>
        <v>0</v>
      </c>
      <c r="E34" s="570"/>
      <c r="F34" s="570"/>
      <c r="G34" s="571"/>
      <c r="H34" s="571"/>
      <c r="I34" s="571"/>
      <c r="J34" s="571"/>
      <c r="K34" s="571"/>
      <c r="L34" s="571"/>
      <c r="M34" s="571"/>
      <c r="N34" s="571"/>
      <c r="O34" s="571"/>
      <c r="P34" s="571"/>
      <c r="Q34" s="571"/>
      <c r="R34" s="571"/>
      <c r="S34" s="571"/>
      <c r="T34" s="571"/>
      <c r="U34" s="571"/>
      <c r="V34" s="571"/>
      <c r="W34" s="571"/>
      <c r="X34" s="571"/>
      <c r="Y34" s="571"/>
      <c r="Z34" s="571"/>
      <c r="AA34" s="571"/>
      <c r="AB34" s="571"/>
      <c r="AC34" s="571"/>
      <c r="AD34" s="571"/>
      <c r="AE34" s="571"/>
      <c r="AF34" s="571"/>
      <c r="AG34" s="571"/>
      <c r="AH34" s="571"/>
      <c r="AI34" s="571"/>
      <c r="AJ34" s="571"/>
      <c r="AK34" s="571"/>
      <c r="AL34" s="571"/>
    </row>
    <row r="35" spans="1:38" ht="18.75" hidden="1">
      <c r="A35" s="568" t="s">
        <v>520</v>
      </c>
      <c r="B35" s="569" t="s">
        <v>514</v>
      </c>
      <c r="C35" s="590"/>
      <c r="D35" s="570">
        <f t="shared" si="0"/>
        <v>0</v>
      </c>
      <c r="E35" s="570"/>
      <c r="F35" s="570"/>
      <c r="G35" s="571"/>
      <c r="H35" s="571"/>
      <c r="I35" s="571"/>
      <c r="J35" s="571"/>
      <c r="K35" s="571"/>
      <c r="L35" s="571"/>
      <c r="M35" s="571"/>
      <c r="N35" s="571"/>
      <c r="O35" s="571"/>
      <c r="P35" s="571"/>
      <c r="Q35" s="571"/>
      <c r="R35" s="571"/>
      <c r="S35" s="571"/>
      <c r="T35" s="571"/>
      <c r="U35" s="571"/>
      <c r="V35" s="571"/>
      <c r="W35" s="571"/>
      <c r="X35" s="571"/>
      <c r="Y35" s="571"/>
      <c r="Z35" s="571"/>
      <c r="AA35" s="571"/>
      <c r="AB35" s="571"/>
      <c r="AC35" s="571"/>
      <c r="AD35" s="571"/>
      <c r="AE35" s="571"/>
      <c r="AF35" s="571"/>
      <c r="AG35" s="571"/>
      <c r="AH35" s="571"/>
      <c r="AI35" s="571"/>
      <c r="AJ35" s="571"/>
      <c r="AK35" s="571"/>
      <c r="AL35" s="571"/>
    </row>
    <row r="36" spans="1:38" ht="18.75" hidden="1">
      <c r="A36" s="560">
        <v>6</v>
      </c>
      <c r="B36" s="565" t="s">
        <v>521</v>
      </c>
      <c r="C36" s="590"/>
      <c r="D36" s="570">
        <f t="shared" si="0"/>
        <v>0</v>
      </c>
      <c r="E36" s="570"/>
      <c r="F36" s="570"/>
      <c r="G36" s="571"/>
      <c r="H36" s="571"/>
      <c r="I36" s="571"/>
      <c r="J36" s="571"/>
      <c r="K36" s="571"/>
      <c r="L36" s="571"/>
      <c r="M36" s="571"/>
      <c r="N36" s="571"/>
      <c r="O36" s="571"/>
      <c r="P36" s="571"/>
      <c r="Q36" s="571"/>
      <c r="R36" s="571"/>
      <c r="S36" s="571"/>
      <c r="T36" s="571"/>
      <c r="U36" s="571"/>
      <c r="V36" s="571"/>
      <c r="W36" s="571"/>
      <c r="X36" s="571"/>
      <c r="Y36" s="571"/>
      <c r="Z36" s="571"/>
      <c r="AA36" s="571"/>
      <c r="AB36" s="571"/>
      <c r="AC36" s="571"/>
      <c r="AD36" s="571"/>
      <c r="AE36" s="571"/>
      <c r="AF36" s="571"/>
      <c r="AG36" s="571"/>
      <c r="AH36" s="571"/>
      <c r="AI36" s="571"/>
      <c r="AJ36" s="571"/>
      <c r="AK36" s="571"/>
      <c r="AL36" s="571"/>
    </row>
    <row r="37" spans="1:38" ht="18.75" hidden="1">
      <c r="A37" s="568" t="s">
        <v>522</v>
      </c>
      <c r="B37" s="569" t="s">
        <v>517</v>
      </c>
      <c r="C37" s="590"/>
      <c r="D37" s="570">
        <f t="shared" si="0"/>
        <v>0</v>
      </c>
      <c r="E37" s="570"/>
      <c r="F37" s="570"/>
      <c r="G37" s="571"/>
      <c r="H37" s="571"/>
      <c r="I37" s="571"/>
      <c r="J37" s="571"/>
      <c r="K37" s="571"/>
      <c r="L37" s="571"/>
      <c r="M37" s="571"/>
      <c r="N37" s="571"/>
      <c r="O37" s="571"/>
      <c r="P37" s="571"/>
      <c r="Q37" s="571"/>
      <c r="R37" s="571"/>
      <c r="S37" s="571"/>
      <c r="T37" s="571"/>
      <c r="U37" s="571"/>
      <c r="V37" s="571"/>
      <c r="W37" s="571"/>
      <c r="X37" s="571"/>
      <c r="Y37" s="571"/>
      <c r="Z37" s="571"/>
      <c r="AA37" s="571"/>
      <c r="AB37" s="571"/>
      <c r="AC37" s="571"/>
      <c r="AD37" s="571"/>
      <c r="AE37" s="571"/>
      <c r="AF37" s="571"/>
      <c r="AG37" s="571"/>
      <c r="AH37" s="571"/>
      <c r="AI37" s="571"/>
      <c r="AJ37" s="571"/>
      <c r="AK37" s="571"/>
      <c r="AL37" s="571"/>
    </row>
    <row r="38" spans="1:38" ht="18.75" hidden="1">
      <c r="A38" s="568" t="s">
        <v>523</v>
      </c>
      <c r="B38" s="569" t="s">
        <v>514</v>
      </c>
      <c r="C38" s="590"/>
      <c r="D38" s="570">
        <f t="shared" si="0"/>
        <v>0</v>
      </c>
      <c r="E38" s="570"/>
      <c r="F38" s="570"/>
      <c r="G38" s="571"/>
      <c r="H38" s="571"/>
      <c r="I38" s="571"/>
      <c r="J38" s="571"/>
      <c r="K38" s="571"/>
      <c r="L38" s="571"/>
      <c r="M38" s="571"/>
      <c r="N38" s="571"/>
      <c r="O38" s="571"/>
      <c r="P38" s="571"/>
      <c r="Q38" s="571"/>
      <c r="R38" s="571"/>
      <c r="S38" s="571"/>
      <c r="T38" s="571"/>
      <c r="U38" s="571"/>
      <c r="V38" s="571"/>
      <c r="W38" s="571"/>
      <c r="X38" s="571"/>
      <c r="Y38" s="571"/>
      <c r="Z38" s="571"/>
      <c r="AA38" s="571"/>
      <c r="AB38" s="571"/>
      <c r="AC38" s="571"/>
      <c r="AD38" s="571"/>
      <c r="AE38" s="571"/>
      <c r="AF38" s="571"/>
      <c r="AG38" s="571"/>
      <c r="AH38" s="571"/>
      <c r="AI38" s="571"/>
      <c r="AJ38" s="571"/>
      <c r="AK38" s="571"/>
      <c r="AL38" s="571"/>
    </row>
    <row r="39" spans="1:38" ht="18.75" hidden="1">
      <c r="A39" s="560">
        <v>7</v>
      </c>
      <c r="B39" s="565" t="s">
        <v>233</v>
      </c>
      <c r="C39" s="590"/>
      <c r="D39" s="570">
        <f t="shared" si="0"/>
        <v>0</v>
      </c>
      <c r="E39" s="570"/>
      <c r="F39" s="570"/>
      <c r="G39" s="571"/>
      <c r="H39" s="571"/>
      <c r="I39" s="571"/>
      <c r="J39" s="571"/>
      <c r="K39" s="571"/>
      <c r="L39" s="571"/>
      <c r="M39" s="571"/>
      <c r="N39" s="571"/>
      <c r="O39" s="571"/>
      <c r="P39" s="571"/>
      <c r="Q39" s="571"/>
      <c r="R39" s="571"/>
      <c r="S39" s="571"/>
      <c r="T39" s="571"/>
      <c r="U39" s="571"/>
      <c r="V39" s="571"/>
      <c r="W39" s="571"/>
      <c r="X39" s="571"/>
      <c r="Y39" s="571"/>
      <c r="Z39" s="571"/>
      <c r="AA39" s="571"/>
      <c r="AB39" s="571"/>
      <c r="AC39" s="571"/>
      <c r="AD39" s="571"/>
      <c r="AE39" s="571"/>
      <c r="AF39" s="571"/>
      <c r="AG39" s="571"/>
      <c r="AH39" s="571"/>
      <c r="AI39" s="571"/>
      <c r="AJ39" s="571"/>
      <c r="AK39" s="571"/>
      <c r="AL39" s="571"/>
    </row>
    <row r="40" spans="1:38" ht="18.75" hidden="1">
      <c r="A40" s="568" t="s">
        <v>524</v>
      </c>
      <c r="B40" s="569" t="s">
        <v>517</v>
      </c>
      <c r="C40" s="590"/>
      <c r="D40" s="570">
        <f aca="true" t="shared" si="4" ref="D40:D71">SUM(E40:AL40)</f>
        <v>0</v>
      </c>
      <c r="E40" s="570"/>
      <c r="F40" s="570"/>
      <c r="G40" s="571"/>
      <c r="H40" s="571"/>
      <c r="I40" s="571"/>
      <c r="J40" s="571"/>
      <c r="K40" s="571"/>
      <c r="L40" s="571"/>
      <c r="M40" s="571"/>
      <c r="N40" s="571"/>
      <c r="O40" s="571"/>
      <c r="P40" s="571"/>
      <c r="Q40" s="571"/>
      <c r="R40" s="571"/>
      <c r="S40" s="571"/>
      <c r="T40" s="571"/>
      <c r="U40" s="571"/>
      <c r="V40" s="571"/>
      <c r="W40" s="571"/>
      <c r="X40" s="571"/>
      <c r="Y40" s="571"/>
      <c r="Z40" s="571"/>
      <c r="AA40" s="571"/>
      <c r="AB40" s="571"/>
      <c r="AC40" s="571"/>
      <c r="AD40" s="571"/>
      <c r="AE40" s="571"/>
      <c r="AF40" s="571"/>
      <c r="AG40" s="571"/>
      <c r="AH40" s="571"/>
      <c r="AI40" s="571"/>
      <c r="AJ40" s="571"/>
      <c r="AK40" s="571"/>
      <c r="AL40" s="571"/>
    </row>
    <row r="41" spans="1:38" ht="18.75" hidden="1">
      <c r="A41" s="568" t="s">
        <v>525</v>
      </c>
      <c r="B41" s="569" t="s">
        <v>514</v>
      </c>
      <c r="C41" s="590"/>
      <c r="D41" s="570">
        <f t="shared" si="4"/>
        <v>0</v>
      </c>
      <c r="E41" s="570"/>
      <c r="F41" s="570"/>
      <c r="G41" s="571"/>
      <c r="H41" s="571"/>
      <c r="I41" s="571"/>
      <c r="J41" s="571"/>
      <c r="K41" s="571"/>
      <c r="L41" s="571"/>
      <c r="M41" s="571"/>
      <c r="N41" s="571"/>
      <c r="O41" s="571"/>
      <c r="P41" s="571"/>
      <c r="Q41" s="571"/>
      <c r="R41" s="571"/>
      <c r="S41" s="571"/>
      <c r="T41" s="571"/>
      <c r="U41" s="571"/>
      <c r="V41" s="571"/>
      <c r="W41" s="571"/>
      <c r="X41" s="571"/>
      <c r="Y41" s="571"/>
      <c r="Z41" s="571"/>
      <c r="AA41" s="571"/>
      <c r="AB41" s="571"/>
      <c r="AC41" s="571"/>
      <c r="AD41" s="571"/>
      <c r="AE41" s="571"/>
      <c r="AF41" s="571"/>
      <c r="AG41" s="571"/>
      <c r="AH41" s="571"/>
      <c r="AI41" s="571"/>
      <c r="AJ41" s="571"/>
      <c r="AK41" s="571"/>
      <c r="AL41" s="571"/>
    </row>
    <row r="42" spans="1:38" ht="18.75" hidden="1">
      <c r="A42" s="560">
        <v>8</v>
      </c>
      <c r="B42" s="565" t="s">
        <v>526</v>
      </c>
      <c r="C42" s="590"/>
      <c r="D42" s="570">
        <f t="shared" si="4"/>
        <v>0</v>
      </c>
      <c r="E42" s="570"/>
      <c r="F42" s="570"/>
      <c r="G42" s="571"/>
      <c r="H42" s="571"/>
      <c r="I42" s="571"/>
      <c r="J42" s="571"/>
      <c r="K42" s="571"/>
      <c r="L42" s="571"/>
      <c r="M42" s="571"/>
      <c r="N42" s="571"/>
      <c r="O42" s="571"/>
      <c r="P42" s="571"/>
      <c r="Q42" s="571"/>
      <c r="R42" s="571"/>
      <c r="S42" s="571"/>
      <c r="T42" s="571"/>
      <c r="U42" s="571"/>
      <c r="V42" s="571"/>
      <c r="W42" s="571"/>
      <c r="X42" s="571"/>
      <c r="Y42" s="571"/>
      <c r="Z42" s="571"/>
      <c r="AA42" s="571"/>
      <c r="AB42" s="571"/>
      <c r="AC42" s="571"/>
      <c r="AD42" s="571"/>
      <c r="AE42" s="571"/>
      <c r="AF42" s="571"/>
      <c r="AG42" s="571"/>
      <c r="AH42" s="571"/>
      <c r="AI42" s="571"/>
      <c r="AJ42" s="571"/>
      <c r="AK42" s="571"/>
      <c r="AL42" s="571"/>
    </row>
    <row r="43" spans="1:38" ht="18.75" hidden="1">
      <c r="A43" s="568" t="s">
        <v>527</v>
      </c>
      <c r="B43" s="569" t="s">
        <v>517</v>
      </c>
      <c r="C43" s="590"/>
      <c r="D43" s="570">
        <f t="shared" si="4"/>
        <v>0</v>
      </c>
      <c r="E43" s="570"/>
      <c r="F43" s="570"/>
      <c r="G43" s="571"/>
      <c r="H43" s="571"/>
      <c r="I43" s="571"/>
      <c r="J43" s="571"/>
      <c r="K43" s="571"/>
      <c r="L43" s="571"/>
      <c r="M43" s="571"/>
      <c r="N43" s="571"/>
      <c r="O43" s="571"/>
      <c r="P43" s="571"/>
      <c r="Q43" s="571"/>
      <c r="R43" s="571"/>
      <c r="S43" s="571"/>
      <c r="T43" s="571"/>
      <c r="U43" s="571"/>
      <c r="V43" s="571"/>
      <c r="W43" s="571"/>
      <c r="X43" s="571"/>
      <c r="Y43" s="571"/>
      <c r="Z43" s="571"/>
      <c r="AA43" s="571"/>
      <c r="AB43" s="571"/>
      <c r="AC43" s="571"/>
      <c r="AD43" s="571"/>
      <c r="AE43" s="571"/>
      <c r="AF43" s="571"/>
      <c r="AG43" s="571"/>
      <c r="AH43" s="571"/>
      <c r="AI43" s="571"/>
      <c r="AJ43" s="571"/>
      <c r="AK43" s="571"/>
      <c r="AL43" s="571"/>
    </row>
    <row r="44" spans="1:38" ht="18.75" hidden="1">
      <c r="A44" s="568" t="s">
        <v>528</v>
      </c>
      <c r="B44" s="569" t="s">
        <v>514</v>
      </c>
      <c r="C44" s="590"/>
      <c r="D44" s="570">
        <f t="shared" si="4"/>
        <v>0</v>
      </c>
      <c r="E44" s="570"/>
      <c r="F44" s="570"/>
      <c r="G44" s="571"/>
      <c r="H44" s="571"/>
      <c r="I44" s="571"/>
      <c r="J44" s="571"/>
      <c r="K44" s="571"/>
      <c r="L44" s="571"/>
      <c r="M44" s="571"/>
      <c r="N44" s="571"/>
      <c r="O44" s="571"/>
      <c r="P44" s="571"/>
      <c r="Q44" s="571"/>
      <c r="R44" s="571"/>
      <c r="S44" s="571"/>
      <c r="T44" s="571"/>
      <c r="U44" s="571"/>
      <c r="V44" s="571"/>
      <c r="W44" s="571"/>
      <c r="X44" s="571"/>
      <c r="Y44" s="571"/>
      <c r="Z44" s="571"/>
      <c r="AA44" s="571"/>
      <c r="AB44" s="571"/>
      <c r="AC44" s="571"/>
      <c r="AD44" s="571"/>
      <c r="AE44" s="571"/>
      <c r="AF44" s="571"/>
      <c r="AG44" s="571"/>
      <c r="AH44" s="571"/>
      <c r="AI44" s="571"/>
      <c r="AJ44" s="571"/>
      <c r="AK44" s="571"/>
      <c r="AL44" s="571"/>
    </row>
    <row r="45" spans="1:38" ht="31.5" hidden="1">
      <c r="A45" s="560">
        <v>9</v>
      </c>
      <c r="B45" s="565" t="s">
        <v>529</v>
      </c>
      <c r="C45" s="590"/>
      <c r="D45" s="570">
        <f t="shared" si="4"/>
        <v>0</v>
      </c>
      <c r="E45" s="570"/>
      <c r="F45" s="570"/>
      <c r="G45" s="571"/>
      <c r="H45" s="571"/>
      <c r="I45" s="571"/>
      <c r="J45" s="571"/>
      <c r="K45" s="571"/>
      <c r="L45" s="571"/>
      <c r="M45" s="571"/>
      <c r="N45" s="571"/>
      <c r="O45" s="571"/>
      <c r="P45" s="571"/>
      <c r="Q45" s="571"/>
      <c r="R45" s="571"/>
      <c r="S45" s="571"/>
      <c r="T45" s="571"/>
      <c r="U45" s="571"/>
      <c r="V45" s="571"/>
      <c r="W45" s="571"/>
      <c r="X45" s="571"/>
      <c r="Y45" s="571"/>
      <c r="Z45" s="571"/>
      <c r="AA45" s="571"/>
      <c r="AB45" s="571"/>
      <c r="AC45" s="571"/>
      <c r="AD45" s="571"/>
      <c r="AE45" s="571"/>
      <c r="AF45" s="571"/>
      <c r="AG45" s="571"/>
      <c r="AH45" s="571"/>
      <c r="AI45" s="571"/>
      <c r="AJ45" s="571"/>
      <c r="AK45" s="571"/>
      <c r="AL45" s="571"/>
    </row>
    <row r="46" spans="1:38" ht="18.75" hidden="1">
      <c r="A46" s="568" t="s">
        <v>530</v>
      </c>
      <c r="B46" s="569" t="s">
        <v>517</v>
      </c>
      <c r="C46" s="590"/>
      <c r="D46" s="570">
        <f t="shared" si="4"/>
        <v>0</v>
      </c>
      <c r="E46" s="570"/>
      <c r="F46" s="570"/>
      <c r="G46" s="571"/>
      <c r="H46" s="571"/>
      <c r="I46" s="571"/>
      <c r="J46" s="571"/>
      <c r="K46" s="571"/>
      <c r="L46" s="571"/>
      <c r="M46" s="571"/>
      <c r="N46" s="571"/>
      <c r="O46" s="571"/>
      <c r="P46" s="571"/>
      <c r="Q46" s="571"/>
      <c r="R46" s="571"/>
      <c r="S46" s="571"/>
      <c r="T46" s="571"/>
      <c r="U46" s="571"/>
      <c r="V46" s="571"/>
      <c r="W46" s="571"/>
      <c r="X46" s="571"/>
      <c r="Y46" s="571"/>
      <c r="Z46" s="571"/>
      <c r="AA46" s="571"/>
      <c r="AB46" s="571"/>
      <c r="AC46" s="571"/>
      <c r="AD46" s="571"/>
      <c r="AE46" s="571"/>
      <c r="AF46" s="571"/>
      <c r="AG46" s="571"/>
      <c r="AH46" s="571"/>
      <c r="AI46" s="571"/>
      <c r="AJ46" s="571"/>
      <c r="AK46" s="571"/>
      <c r="AL46" s="571"/>
    </row>
    <row r="47" spans="1:38" ht="18.75" hidden="1">
      <c r="A47" s="568" t="s">
        <v>531</v>
      </c>
      <c r="B47" s="569" t="s">
        <v>514</v>
      </c>
      <c r="C47" s="590"/>
      <c r="D47" s="570">
        <f t="shared" si="4"/>
        <v>0</v>
      </c>
      <c r="E47" s="570"/>
      <c r="F47" s="570"/>
      <c r="G47" s="571"/>
      <c r="H47" s="571"/>
      <c r="I47" s="571"/>
      <c r="J47" s="571"/>
      <c r="K47" s="571"/>
      <c r="L47" s="571"/>
      <c r="M47" s="571"/>
      <c r="N47" s="571"/>
      <c r="O47" s="571"/>
      <c r="P47" s="571"/>
      <c r="Q47" s="571"/>
      <c r="R47" s="571"/>
      <c r="S47" s="571"/>
      <c r="T47" s="571"/>
      <c r="U47" s="571"/>
      <c r="V47" s="571"/>
      <c r="W47" s="571"/>
      <c r="X47" s="571"/>
      <c r="Y47" s="571"/>
      <c r="Z47" s="571"/>
      <c r="AA47" s="571"/>
      <c r="AB47" s="571"/>
      <c r="AC47" s="571"/>
      <c r="AD47" s="571"/>
      <c r="AE47" s="571"/>
      <c r="AF47" s="571"/>
      <c r="AG47" s="571"/>
      <c r="AH47" s="571"/>
      <c r="AI47" s="571"/>
      <c r="AJ47" s="571"/>
      <c r="AK47" s="571"/>
      <c r="AL47" s="571"/>
    </row>
    <row r="48" spans="1:38" ht="18.75" hidden="1">
      <c r="A48" s="560">
        <v>10</v>
      </c>
      <c r="B48" s="565" t="s">
        <v>532</v>
      </c>
      <c r="C48" s="590"/>
      <c r="D48" s="570">
        <f t="shared" si="4"/>
        <v>0</v>
      </c>
      <c r="E48" s="570"/>
      <c r="F48" s="570"/>
      <c r="G48" s="571"/>
      <c r="H48" s="571"/>
      <c r="I48" s="571"/>
      <c r="J48" s="571"/>
      <c r="K48" s="571"/>
      <c r="L48" s="571"/>
      <c r="M48" s="571"/>
      <c r="N48" s="571"/>
      <c r="O48" s="571"/>
      <c r="P48" s="571"/>
      <c r="Q48" s="571"/>
      <c r="R48" s="571"/>
      <c r="S48" s="571"/>
      <c r="T48" s="571"/>
      <c r="U48" s="571"/>
      <c r="V48" s="571"/>
      <c r="W48" s="571"/>
      <c r="X48" s="571"/>
      <c r="Y48" s="571"/>
      <c r="Z48" s="571"/>
      <c r="AA48" s="571"/>
      <c r="AB48" s="571"/>
      <c r="AC48" s="571"/>
      <c r="AD48" s="571"/>
      <c r="AE48" s="571"/>
      <c r="AF48" s="571"/>
      <c r="AG48" s="571"/>
      <c r="AH48" s="571"/>
      <c r="AI48" s="571"/>
      <c r="AJ48" s="571"/>
      <c r="AK48" s="571"/>
      <c r="AL48" s="571"/>
    </row>
    <row r="49" spans="1:38" ht="18.75" hidden="1">
      <c r="A49" s="568" t="s">
        <v>533</v>
      </c>
      <c r="B49" s="569" t="s">
        <v>517</v>
      </c>
      <c r="C49" s="590"/>
      <c r="D49" s="570">
        <f t="shared" si="4"/>
        <v>0</v>
      </c>
      <c r="E49" s="570"/>
      <c r="F49" s="570"/>
      <c r="G49" s="571"/>
      <c r="H49" s="571"/>
      <c r="I49" s="571"/>
      <c r="J49" s="571"/>
      <c r="K49" s="571"/>
      <c r="L49" s="571"/>
      <c r="M49" s="571"/>
      <c r="N49" s="571"/>
      <c r="O49" s="571"/>
      <c r="P49" s="571"/>
      <c r="Q49" s="571"/>
      <c r="R49" s="571"/>
      <c r="S49" s="571"/>
      <c r="T49" s="571"/>
      <c r="U49" s="571"/>
      <c r="V49" s="571"/>
      <c r="W49" s="571"/>
      <c r="X49" s="571"/>
      <c r="Y49" s="571"/>
      <c r="Z49" s="571"/>
      <c r="AA49" s="571"/>
      <c r="AB49" s="571"/>
      <c r="AC49" s="571"/>
      <c r="AD49" s="571"/>
      <c r="AE49" s="571"/>
      <c r="AF49" s="571"/>
      <c r="AG49" s="571"/>
      <c r="AH49" s="571"/>
      <c r="AI49" s="571"/>
      <c r="AJ49" s="571"/>
      <c r="AK49" s="571"/>
      <c r="AL49" s="571"/>
    </row>
    <row r="50" spans="1:38" ht="18.75" hidden="1">
      <c r="A50" s="568" t="s">
        <v>534</v>
      </c>
      <c r="B50" s="569" t="s">
        <v>514</v>
      </c>
      <c r="C50" s="590"/>
      <c r="D50" s="570">
        <f t="shared" si="4"/>
        <v>0</v>
      </c>
      <c r="E50" s="570"/>
      <c r="F50" s="570"/>
      <c r="G50" s="571"/>
      <c r="H50" s="571"/>
      <c r="I50" s="571"/>
      <c r="J50" s="571"/>
      <c r="K50" s="571"/>
      <c r="L50" s="571"/>
      <c r="M50" s="571"/>
      <c r="N50" s="571"/>
      <c r="O50" s="571"/>
      <c r="P50" s="571"/>
      <c r="Q50" s="571"/>
      <c r="R50" s="571"/>
      <c r="S50" s="571"/>
      <c r="T50" s="571"/>
      <c r="U50" s="571"/>
      <c r="V50" s="571"/>
      <c r="W50" s="571"/>
      <c r="X50" s="571"/>
      <c r="Y50" s="571"/>
      <c r="Z50" s="571"/>
      <c r="AA50" s="571"/>
      <c r="AB50" s="571"/>
      <c r="AC50" s="571"/>
      <c r="AD50" s="571"/>
      <c r="AE50" s="571"/>
      <c r="AF50" s="571"/>
      <c r="AG50" s="571"/>
      <c r="AH50" s="571"/>
      <c r="AI50" s="571"/>
      <c r="AJ50" s="571"/>
      <c r="AK50" s="571"/>
      <c r="AL50" s="571"/>
    </row>
    <row r="51" spans="1:38" s="567" customFormat="1" ht="18.75">
      <c r="A51" s="560" t="s">
        <v>68</v>
      </c>
      <c r="B51" s="565" t="s">
        <v>535</v>
      </c>
      <c r="C51" s="588">
        <f>'Bieu so 1'!D21</f>
        <v>189887</v>
      </c>
      <c r="D51" s="566">
        <f t="shared" si="4"/>
        <v>189887</v>
      </c>
      <c r="E51" s="566">
        <f>E52+E55</f>
        <v>0</v>
      </c>
      <c r="F51" s="566">
        <f aca="true" t="shared" si="5" ref="F51:AL51">F52+F55</f>
        <v>0</v>
      </c>
      <c r="G51" s="566">
        <f t="shared" si="5"/>
        <v>3700</v>
      </c>
      <c r="H51" s="566">
        <f t="shared" si="5"/>
        <v>0</v>
      </c>
      <c r="I51" s="566">
        <f t="shared" si="5"/>
        <v>0</v>
      </c>
      <c r="J51" s="566">
        <f t="shared" si="5"/>
        <v>0</v>
      </c>
      <c r="K51" s="566">
        <f t="shared" si="5"/>
        <v>0</v>
      </c>
      <c r="L51" s="566">
        <f t="shared" si="5"/>
        <v>0</v>
      </c>
      <c r="M51" s="566">
        <f t="shared" si="5"/>
        <v>0</v>
      </c>
      <c r="N51" s="566">
        <f t="shared" si="5"/>
        <v>0</v>
      </c>
      <c r="O51" s="566">
        <f t="shared" si="5"/>
        <v>0</v>
      </c>
      <c r="P51" s="566">
        <f t="shared" si="5"/>
        <v>0</v>
      </c>
      <c r="Q51" s="566">
        <f t="shared" si="5"/>
        <v>0</v>
      </c>
      <c r="R51" s="566">
        <f t="shared" si="5"/>
        <v>0</v>
      </c>
      <c r="S51" s="566">
        <f t="shared" si="5"/>
        <v>0</v>
      </c>
      <c r="T51" s="566">
        <f t="shared" si="5"/>
        <v>0</v>
      </c>
      <c r="U51" s="566">
        <f t="shared" si="5"/>
        <v>65</v>
      </c>
      <c r="V51" s="566">
        <f t="shared" si="5"/>
        <v>0</v>
      </c>
      <c r="W51" s="566">
        <f t="shared" si="5"/>
        <v>35</v>
      </c>
      <c r="X51" s="566">
        <f t="shared" si="5"/>
        <v>183902</v>
      </c>
      <c r="Y51" s="566">
        <f t="shared" si="5"/>
        <v>2185</v>
      </c>
      <c r="Z51" s="566">
        <f t="shared" si="5"/>
        <v>0</v>
      </c>
      <c r="AA51" s="566">
        <f t="shared" si="5"/>
        <v>0</v>
      </c>
      <c r="AB51" s="566">
        <f t="shared" si="5"/>
        <v>0</v>
      </c>
      <c r="AC51" s="566">
        <f t="shared" si="5"/>
        <v>0</v>
      </c>
      <c r="AD51" s="566">
        <f t="shared" si="5"/>
        <v>0</v>
      </c>
      <c r="AE51" s="566">
        <f t="shared" si="5"/>
        <v>0</v>
      </c>
      <c r="AF51" s="566">
        <f t="shared" si="5"/>
        <v>0</v>
      </c>
      <c r="AG51" s="566">
        <f t="shared" si="5"/>
        <v>0</v>
      </c>
      <c r="AH51" s="566"/>
      <c r="AI51" s="566">
        <f t="shared" si="5"/>
        <v>0</v>
      </c>
      <c r="AJ51" s="566">
        <f t="shared" si="5"/>
        <v>0</v>
      </c>
      <c r="AK51" s="566">
        <f t="shared" si="5"/>
        <v>0</v>
      </c>
      <c r="AL51" s="566">
        <f t="shared" si="5"/>
        <v>0</v>
      </c>
    </row>
    <row r="52" spans="1:38" s="567" customFormat="1" ht="18.75">
      <c r="A52" s="568">
        <v>1</v>
      </c>
      <c r="B52" s="569" t="s">
        <v>502</v>
      </c>
      <c r="C52" s="588">
        <f>'Bieu so 1'!D22</f>
        <v>24510</v>
      </c>
      <c r="D52" s="566">
        <f t="shared" si="4"/>
        <v>24510</v>
      </c>
      <c r="E52" s="566">
        <f>'Bieu so 1'!F22</f>
        <v>0</v>
      </c>
      <c r="F52" s="566">
        <f>'Bieu so 1'!G22</f>
        <v>0</v>
      </c>
      <c r="G52" s="566">
        <f>'Bieu so 1'!H22</f>
        <v>0</v>
      </c>
      <c r="H52" s="566">
        <f>'Bieu so 1'!I22</f>
        <v>0</v>
      </c>
      <c r="I52" s="566">
        <f>'Bieu so 1'!J22</f>
        <v>0</v>
      </c>
      <c r="J52" s="566">
        <f>'Bieu so 1'!K22</f>
        <v>0</v>
      </c>
      <c r="K52" s="566">
        <f>'Bieu so 1'!L22</f>
        <v>0</v>
      </c>
      <c r="L52" s="566">
        <f>'Bieu so 1'!M22</f>
        <v>0</v>
      </c>
      <c r="M52" s="566">
        <f>'Bieu so 1'!N22</f>
        <v>0</v>
      </c>
      <c r="N52" s="566">
        <f>'Bieu so 1'!O22</f>
        <v>0</v>
      </c>
      <c r="O52" s="566">
        <f>'Bieu so 1'!P22</f>
        <v>0</v>
      </c>
      <c r="P52" s="566">
        <f>'Bieu so 1'!Q22</f>
        <v>0</v>
      </c>
      <c r="Q52" s="566">
        <f>'Bieu so 1'!R22</f>
        <v>0</v>
      </c>
      <c r="R52" s="566">
        <f>'Bieu so 1'!S22</f>
        <v>0</v>
      </c>
      <c r="S52" s="566">
        <f>'Bieu so 1'!T22</f>
        <v>0</v>
      </c>
      <c r="T52" s="566">
        <f>'Bieu so 1'!U22</f>
        <v>0</v>
      </c>
      <c r="U52" s="566">
        <f>'Bieu so 1'!V22</f>
        <v>0</v>
      </c>
      <c r="V52" s="566">
        <f>'Bieu so 1'!W22</f>
        <v>0</v>
      </c>
      <c r="W52" s="566">
        <f>'Bieu so 1'!X22</f>
        <v>0</v>
      </c>
      <c r="X52" s="566">
        <f>'Bieu so 1'!Y22</f>
        <v>24210</v>
      </c>
      <c r="Y52" s="566">
        <f>'Bieu so 1'!Z22</f>
        <v>300</v>
      </c>
      <c r="Z52" s="566">
        <f>'Bieu so 1'!AA22</f>
        <v>0</v>
      </c>
      <c r="AA52" s="566">
        <f>'Bieu so 1'!AB22</f>
        <v>0</v>
      </c>
      <c r="AB52" s="566">
        <f>'Bieu so 1'!AC22</f>
        <v>0</v>
      </c>
      <c r="AC52" s="566">
        <f>'Bieu so 1'!AD22</f>
        <v>0</v>
      </c>
      <c r="AD52" s="566">
        <f>'Bieu so 1'!AE22</f>
        <v>0</v>
      </c>
      <c r="AE52" s="566">
        <f>'Bieu so 1'!AF22</f>
        <v>0</v>
      </c>
      <c r="AF52" s="566">
        <f>'Bieu so 1'!AG22</f>
        <v>0</v>
      </c>
      <c r="AG52" s="566">
        <f>'Bieu so 1'!AH22</f>
        <v>0</v>
      </c>
      <c r="AH52" s="566"/>
      <c r="AI52" s="566">
        <f>'Bieu so 1'!AI22</f>
        <v>0</v>
      </c>
      <c r="AJ52" s="566">
        <f>'Bieu so 1'!AJ22</f>
        <v>0</v>
      </c>
      <c r="AK52" s="566">
        <f>'Bieu so 1'!AL22</f>
        <v>0</v>
      </c>
      <c r="AL52" s="566">
        <f>'Bieu so 1'!AM22</f>
        <v>0</v>
      </c>
    </row>
    <row r="53" spans="1:38" ht="18.75" hidden="1">
      <c r="A53" s="568"/>
      <c r="B53" s="569" t="s">
        <v>503</v>
      </c>
      <c r="C53" s="587"/>
      <c r="D53" s="570">
        <f t="shared" si="4"/>
        <v>0</v>
      </c>
      <c r="E53" s="570"/>
      <c r="F53" s="570"/>
      <c r="G53" s="570"/>
      <c r="H53" s="570"/>
      <c r="I53" s="571"/>
      <c r="J53" s="571"/>
      <c r="K53" s="571"/>
      <c r="L53" s="571"/>
      <c r="M53" s="571"/>
      <c r="N53" s="571"/>
      <c r="O53" s="571"/>
      <c r="P53" s="571"/>
      <c r="Q53" s="571"/>
      <c r="R53" s="571"/>
      <c r="S53" s="571"/>
      <c r="T53" s="571"/>
      <c r="U53" s="571"/>
      <c r="V53" s="571"/>
      <c r="W53" s="571"/>
      <c r="X53" s="571"/>
      <c r="Y53" s="571"/>
      <c r="Z53" s="571"/>
      <c r="AA53" s="571"/>
      <c r="AB53" s="571"/>
      <c r="AC53" s="571"/>
      <c r="AD53" s="571"/>
      <c r="AE53" s="571"/>
      <c r="AF53" s="571"/>
      <c r="AG53" s="571"/>
      <c r="AH53" s="571"/>
      <c r="AI53" s="571"/>
      <c r="AJ53" s="571"/>
      <c r="AK53" s="571"/>
      <c r="AL53" s="571"/>
    </row>
    <row r="54" spans="1:38" ht="18.75" hidden="1">
      <c r="A54" s="568"/>
      <c r="B54" s="569" t="s">
        <v>503</v>
      </c>
      <c r="C54" s="587"/>
      <c r="D54" s="570">
        <f t="shared" si="4"/>
        <v>0</v>
      </c>
      <c r="E54" s="570"/>
      <c r="F54" s="570"/>
      <c r="G54" s="570"/>
      <c r="H54" s="570"/>
      <c r="I54" s="571"/>
      <c r="J54" s="571"/>
      <c r="K54" s="571"/>
      <c r="L54" s="571"/>
      <c r="M54" s="571"/>
      <c r="N54" s="571"/>
      <c r="O54" s="571"/>
      <c r="P54" s="571"/>
      <c r="Q54" s="571"/>
      <c r="R54" s="571"/>
      <c r="S54" s="571"/>
      <c r="T54" s="571"/>
      <c r="U54" s="571"/>
      <c r="V54" s="571"/>
      <c r="W54" s="571"/>
      <c r="X54" s="571"/>
      <c r="Y54" s="571"/>
      <c r="Z54" s="571"/>
      <c r="AA54" s="571"/>
      <c r="AB54" s="571"/>
      <c r="AC54" s="571"/>
      <c r="AD54" s="571"/>
      <c r="AE54" s="571"/>
      <c r="AF54" s="571"/>
      <c r="AG54" s="571"/>
      <c r="AH54" s="571"/>
      <c r="AI54" s="571"/>
      <c r="AJ54" s="571"/>
      <c r="AK54" s="571"/>
      <c r="AL54" s="571"/>
    </row>
    <row r="55" spans="1:38" s="567" customFormat="1" ht="18.75">
      <c r="A55" s="568">
        <v>2</v>
      </c>
      <c r="B55" s="569" t="s">
        <v>504</v>
      </c>
      <c r="C55" s="588">
        <f>'Bieu so 1'!D23</f>
        <v>165377</v>
      </c>
      <c r="D55" s="566">
        <f t="shared" si="4"/>
        <v>165377</v>
      </c>
      <c r="E55" s="566">
        <f>'Bieu so 1'!F23</f>
        <v>0</v>
      </c>
      <c r="F55" s="566">
        <f>'Bieu so 1'!G23</f>
        <v>0</v>
      </c>
      <c r="G55" s="566">
        <f>'Bieu so 1'!H23</f>
        <v>3700</v>
      </c>
      <c r="H55" s="566">
        <f>'Bieu so 1'!I23</f>
        <v>0</v>
      </c>
      <c r="I55" s="566">
        <f>'Bieu so 1'!J23</f>
        <v>0</v>
      </c>
      <c r="J55" s="566">
        <f>'Bieu so 1'!K23</f>
        <v>0</v>
      </c>
      <c r="K55" s="566">
        <f>'Bieu so 1'!L23</f>
        <v>0</v>
      </c>
      <c r="L55" s="566">
        <f>'Bieu so 1'!M23</f>
        <v>0</v>
      </c>
      <c r="M55" s="566">
        <f>'Bieu so 1'!N23</f>
        <v>0</v>
      </c>
      <c r="N55" s="566">
        <f>'Bieu so 1'!O23</f>
        <v>0</v>
      </c>
      <c r="O55" s="566">
        <f>'Bieu so 1'!P23</f>
        <v>0</v>
      </c>
      <c r="P55" s="566">
        <f>'Bieu so 1'!Q23</f>
        <v>0</v>
      </c>
      <c r="Q55" s="566">
        <f>'Bieu so 1'!R23</f>
        <v>0</v>
      </c>
      <c r="R55" s="566">
        <f>'Bieu so 1'!S23</f>
        <v>0</v>
      </c>
      <c r="S55" s="566">
        <f>'Bieu so 1'!T23</f>
        <v>0</v>
      </c>
      <c r="T55" s="566">
        <f>'Bieu so 1'!U23</f>
        <v>0</v>
      </c>
      <c r="U55" s="566">
        <f>'Bieu so 1'!V23</f>
        <v>65</v>
      </c>
      <c r="V55" s="566">
        <f>'Bieu so 1'!W23</f>
        <v>0</v>
      </c>
      <c r="W55" s="566">
        <f>'Bieu so 1'!X23</f>
        <v>35</v>
      </c>
      <c r="X55" s="566">
        <f>'Bieu so 1'!Y23</f>
        <v>159692</v>
      </c>
      <c r="Y55" s="566">
        <f>'Bieu so 1'!Z23</f>
        <v>1885</v>
      </c>
      <c r="Z55" s="566">
        <f>'Bieu so 1'!AA23</f>
        <v>0</v>
      </c>
      <c r="AA55" s="566">
        <f>'Bieu so 1'!AB23</f>
        <v>0</v>
      </c>
      <c r="AB55" s="566">
        <f>'Bieu so 1'!AC23</f>
        <v>0</v>
      </c>
      <c r="AC55" s="566">
        <f>'Bieu so 1'!AD23</f>
        <v>0</v>
      </c>
      <c r="AD55" s="566">
        <f>'Bieu so 1'!AE23</f>
        <v>0</v>
      </c>
      <c r="AE55" s="566">
        <f>'Bieu so 1'!AF23</f>
        <v>0</v>
      </c>
      <c r="AF55" s="566">
        <f>'Bieu so 1'!AG23</f>
        <v>0</v>
      </c>
      <c r="AG55" s="566">
        <f>'Bieu so 1'!AH23</f>
        <v>0</v>
      </c>
      <c r="AH55" s="566"/>
      <c r="AI55" s="566">
        <f>'Bieu so 1'!AI23</f>
        <v>0</v>
      </c>
      <c r="AJ55" s="566">
        <f>'Bieu so 1'!AJ23</f>
        <v>0</v>
      </c>
      <c r="AK55" s="566">
        <f>'Bieu so 1'!AL23</f>
        <v>0</v>
      </c>
      <c r="AL55" s="566">
        <f>'Bieu so 1'!AM23</f>
        <v>0</v>
      </c>
    </row>
    <row r="56" spans="1:38" ht="18.75" hidden="1">
      <c r="A56" s="560"/>
      <c r="B56" s="569" t="s">
        <v>505</v>
      </c>
      <c r="C56" s="589"/>
      <c r="D56" s="570">
        <f t="shared" si="4"/>
        <v>0</v>
      </c>
      <c r="E56" s="570"/>
      <c r="F56" s="570"/>
      <c r="G56" s="570"/>
      <c r="H56" s="570"/>
      <c r="I56" s="571"/>
      <c r="J56" s="571"/>
      <c r="K56" s="571"/>
      <c r="L56" s="571"/>
      <c r="M56" s="571"/>
      <c r="N56" s="571"/>
      <c r="O56" s="571"/>
      <c r="P56" s="571"/>
      <c r="Q56" s="571"/>
      <c r="R56" s="571"/>
      <c r="S56" s="571"/>
      <c r="T56" s="571"/>
      <c r="U56" s="571"/>
      <c r="V56" s="571"/>
      <c r="W56" s="571"/>
      <c r="X56" s="571"/>
      <c r="Y56" s="571"/>
      <c r="Z56" s="571"/>
      <c r="AA56" s="571"/>
      <c r="AB56" s="571"/>
      <c r="AC56" s="571"/>
      <c r="AD56" s="571"/>
      <c r="AE56" s="571"/>
      <c r="AF56" s="571"/>
      <c r="AG56" s="571"/>
      <c r="AH56" s="571"/>
      <c r="AI56" s="571"/>
      <c r="AJ56" s="571"/>
      <c r="AK56" s="571"/>
      <c r="AL56" s="571"/>
    </row>
    <row r="57" spans="1:38" ht="18.75" hidden="1">
      <c r="A57" s="568"/>
      <c r="B57" s="569" t="s">
        <v>505</v>
      </c>
      <c r="C57" s="589"/>
      <c r="D57" s="570">
        <f t="shared" si="4"/>
        <v>0</v>
      </c>
      <c r="E57" s="570"/>
      <c r="F57" s="570"/>
      <c r="G57" s="570"/>
      <c r="H57" s="570"/>
      <c r="I57" s="571"/>
      <c r="J57" s="571"/>
      <c r="K57" s="571"/>
      <c r="L57" s="571"/>
      <c r="M57" s="571"/>
      <c r="N57" s="571"/>
      <c r="O57" s="571"/>
      <c r="P57" s="571"/>
      <c r="Q57" s="571"/>
      <c r="R57" s="571"/>
      <c r="S57" s="571"/>
      <c r="T57" s="571"/>
      <c r="U57" s="571"/>
      <c r="V57" s="571"/>
      <c r="W57" s="571"/>
      <c r="X57" s="571"/>
      <c r="Y57" s="571"/>
      <c r="Z57" s="571"/>
      <c r="AA57" s="571"/>
      <c r="AB57" s="571"/>
      <c r="AC57" s="571"/>
      <c r="AD57" s="571"/>
      <c r="AE57" s="571"/>
      <c r="AF57" s="571"/>
      <c r="AG57" s="571"/>
      <c r="AH57" s="571"/>
      <c r="AI57" s="571"/>
      <c r="AJ57" s="571"/>
      <c r="AK57" s="571"/>
      <c r="AL57" s="571"/>
    </row>
    <row r="58" spans="1:38" s="567" customFormat="1" ht="18.75">
      <c r="A58" s="560" t="s">
        <v>55</v>
      </c>
      <c r="B58" s="565" t="s">
        <v>536</v>
      </c>
      <c r="C58" s="590">
        <f>'Bieu so 1'!D24</f>
        <v>2197885</v>
      </c>
      <c r="D58" s="566">
        <f t="shared" si="4"/>
        <v>1752452.7000000002</v>
      </c>
      <c r="E58" s="566">
        <f>E59</f>
        <v>161317</v>
      </c>
      <c r="F58" s="566">
        <f aca="true" t="shared" si="6" ref="F58:AL58">F59</f>
        <v>27656.3</v>
      </c>
      <c r="G58" s="566">
        <f t="shared" si="6"/>
        <v>99866.5</v>
      </c>
      <c r="H58" s="566">
        <f t="shared" si="6"/>
        <v>25922.6</v>
      </c>
      <c r="I58" s="566">
        <f t="shared" si="6"/>
        <v>14082.7</v>
      </c>
      <c r="J58" s="566">
        <f t="shared" si="6"/>
        <v>12581</v>
      </c>
      <c r="K58" s="566">
        <f t="shared" si="6"/>
        <v>3605</v>
      </c>
      <c r="L58" s="566">
        <f t="shared" si="6"/>
        <v>3245</v>
      </c>
      <c r="M58" s="566">
        <f t="shared" si="6"/>
        <v>1314</v>
      </c>
      <c r="N58" s="566">
        <f t="shared" si="6"/>
        <v>1780</v>
      </c>
      <c r="O58" s="566">
        <f t="shared" si="6"/>
        <v>9653.9</v>
      </c>
      <c r="P58" s="566">
        <f t="shared" si="6"/>
        <v>12440</v>
      </c>
      <c r="Q58" s="566">
        <f t="shared" si="6"/>
        <v>1901</v>
      </c>
      <c r="R58" s="566">
        <f t="shared" si="6"/>
        <v>4885</v>
      </c>
      <c r="S58" s="566">
        <f t="shared" si="6"/>
        <v>400</v>
      </c>
      <c r="T58" s="566">
        <f t="shared" si="6"/>
        <v>117638.3</v>
      </c>
      <c r="U58" s="566">
        <f t="shared" si="6"/>
        <v>1668</v>
      </c>
      <c r="V58" s="566">
        <f t="shared" si="6"/>
        <v>3873.1</v>
      </c>
      <c r="W58" s="566">
        <f t="shared" si="6"/>
        <v>118684.9</v>
      </c>
      <c r="X58" s="566">
        <f t="shared" si="6"/>
        <v>1500</v>
      </c>
      <c r="Y58" s="566">
        <f t="shared" si="6"/>
        <v>10979.3</v>
      </c>
      <c r="Z58" s="566">
        <f t="shared" si="6"/>
        <v>5205</v>
      </c>
      <c r="AA58" s="566">
        <f t="shared" si="6"/>
        <v>63007</v>
      </c>
      <c r="AB58" s="566">
        <f t="shared" si="6"/>
        <v>8157.799999999999</v>
      </c>
      <c r="AC58" s="566">
        <f t="shared" si="6"/>
        <v>7351.3</v>
      </c>
      <c r="AD58" s="566">
        <f t="shared" si="6"/>
        <v>4989</v>
      </c>
      <c r="AE58" s="566">
        <f t="shared" si="6"/>
        <v>7391</v>
      </c>
      <c r="AF58" s="566">
        <f t="shared" si="6"/>
        <v>218105</v>
      </c>
      <c r="AG58" s="566">
        <f t="shared" si="6"/>
        <v>636595</v>
      </c>
      <c r="AH58" s="566"/>
      <c r="AI58" s="566">
        <f t="shared" si="6"/>
        <v>0</v>
      </c>
      <c r="AJ58" s="566">
        <f t="shared" si="6"/>
        <v>16110</v>
      </c>
      <c r="AK58" s="566">
        <f t="shared" si="6"/>
        <v>17148</v>
      </c>
      <c r="AL58" s="566">
        <f t="shared" si="6"/>
        <v>133400</v>
      </c>
    </row>
    <row r="59" spans="1:38" s="567" customFormat="1" ht="18.75">
      <c r="A59" s="560" t="s">
        <v>52</v>
      </c>
      <c r="B59" s="565" t="s">
        <v>537</v>
      </c>
      <c r="C59" s="590">
        <f>'Bieu so 1'!D27</f>
        <v>2197885</v>
      </c>
      <c r="D59" s="566">
        <f t="shared" si="4"/>
        <v>1752452.7000000002</v>
      </c>
      <c r="E59" s="566">
        <f>E60+E63+E70+E82+E85</f>
        <v>161317</v>
      </c>
      <c r="F59" s="566">
        <f aca="true" t="shared" si="7" ref="F59:AL59">F60+F63+F70+F82+F85</f>
        <v>27656.3</v>
      </c>
      <c r="G59" s="566">
        <f t="shared" si="7"/>
        <v>99866.5</v>
      </c>
      <c r="H59" s="566">
        <f t="shared" si="7"/>
        <v>25922.6</v>
      </c>
      <c r="I59" s="566">
        <f t="shared" si="7"/>
        <v>14082.7</v>
      </c>
      <c r="J59" s="566">
        <f t="shared" si="7"/>
        <v>12581</v>
      </c>
      <c r="K59" s="566">
        <f t="shared" si="7"/>
        <v>3605</v>
      </c>
      <c r="L59" s="566">
        <f t="shared" si="7"/>
        <v>3245</v>
      </c>
      <c r="M59" s="566">
        <f t="shared" si="7"/>
        <v>1314</v>
      </c>
      <c r="N59" s="566">
        <f t="shared" si="7"/>
        <v>1780</v>
      </c>
      <c r="O59" s="566">
        <f t="shared" si="7"/>
        <v>9653.9</v>
      </c>
      <c r="P59" s="566">
        <f t="shared" si="7"/>
        <v>12440</v>
      </c>
      <c r="Q59" s="566">
        <f t="shared" si="7"/>
        <v>1901</v>
      </c>
      <c r="R59" s="566">
        <f t="shared" si="7"/>
        <v>4885</v>
      </c>
      <c r="S59" s="566">
        <f t="shared" si="7"/>
        <v>400</v>
      </c>
      <c r="T59" s="566">
        <f t="shared" si="7"/>
        <v>117638.3</v>
      </c>
      <c r="U59" s="566">
        <f t="shared" si="7"/>
        <v>1668</v>
      </c>
      <c r="V59" s="566">
        <f t="shared" si="7"/>
        <v>3873.1</v>
      </c>
      <c r="W59" s="566">
        <f t="shared" si="7"/>
        <v>118684.9</v>
      </c>
      <c r="X59" s="566">
        <f t="shared" si="7"/>
        <v>1500</v>
      </c>
      <c r="Y59" s="566">
        <f t="shared" si="7"/>
        <v>10979.3</v>
      </c>
      <c r="Z59" s="566">
        <f t="shared" si="7"/>
        <v>5205</v>
      </c>
      <c r="AA59" s="566">
        <f t="shared" si="7"/>
        <v>63007</v>
      </c>
      <c r="AB59" s="566">
        <f t="shared" si="7"/>
        <v>8157.799999999999</v>
      </c>
      <c r="AC59" s="566">
        <f t="shared" si="7"/>
        <v>7351.3</v>
      </c>
      <c r="AD59" s="566">
        <f t="shared" si="7"/>
        <v>4989</v>
      </c>
      <c r="AE59" s="566">
        <f t="shared" si="7"/>
        <v>7391</v>
      </c>
      <c r="AF59" s="566">
        <f t="shared" si="7"/>
        <v>218105</v>
      </c>
      <c r="AG59" s="566">
        <f t="shared" si="7"/>
        <v>636595</v>
      </c>
      <c r="AH59" s="566"/>
      <c r="AI59" s="566">
        <f t="shared" si="7"/>
        <v>0</v>
      </c>
      <c r="AJ59" s="566">
        <f t="shared" si="7"/>
        <v>16110</v>
      </c>
      <c r="AK59" s="566">
        <f t="shared" si="7"/>
        <v>17148</v>
      </c>
      <c r="AL59" s="566">
        <f t="shared" si="7"/>
        <v>133400</v>
      </c>
    </row>
    <row r="60" spans="1:38" s="567" customFormat="1" ht="18.75">
      <c r="A60" s="560">
        <v>1</v>
      </c>
      <c r="B60" s="565" t="s">
        <v>225</v>
      </c>
      <c r="C60" s="590">
        <f>'Bieu so 1'!D43</f>
        <v>112980</v>
      </c>
      <c r="D60" s="566">
        <f t="shared" si="4"/>
        <v>112917.4</v>
      </c>
      <c r="E60" s="566">
        <f>'Bieu so 1'!F43</f>
        <v>0</v>
      </c>
      <c r="F60" s="566">
        <f>'Bieu so 1'!G43</f>
        <v>0</v>
      </c>
      <c r="G60" s="566">
        <f>'Bieu so 1'!H43</f>
        <v>25769.5</v>
      </c>
      <c r="H60" s="566">
        <f>'Bieu so 1'!I43</f>
        <v>0</v>
      </c>
      <c r="I60" s="566">
        <f>'Bieu so 1'!J43</f>
        <v>0</v>
      </c>
      <c r="J60" s="566">
        <f>'Bieu so 1'!K43</f>
        <v>0</v>
      </c>
      <c r="K60" s="566">
        <f>'Bieu so 1'!L43</f>
        <v>0</v>
      </c>
      <c r="L60" s="566">
        <f>'Bieu so 1'!M43</f>
        <v>0</v>
      </c>
      <c r="M60" s="566">
        <f>'Bieu so 1'!N43</f>
        <v>0</v>
      </c>
      <c r="N60" s="566">
        <f>'Bieu so 1'!O43</f>
        <v>0</v>
      </c>
      <c r="O60" s="566">
        <f>'Bieu so 1'!P43</f>
        <v>0</v>
      </c>
      <c r="P60" s="566">
        <f>'Bieu so 1'!Q43</f>
        <v>0</v>
      </c>
      <c r="Q60" s="566">
        <f>'Bieu so 1'!R43</f>
        <v>0</v>
      </c>
      <c r="R60" s="566">
        <f>'Bieu so 1'!S43</f>
        <v>0</v>
      </c>
      <c r="S60" s="566">
        <f>'Bieu so 1'!T43</f>
        <v>0</v>
      </c>
      <c r="T60" s="566">
        <f>'Bieu so 1'!U43</f>
        <v>0</v>
      </c>
      <c r="U60" s="566">
        <f>'Bieu so 1'!V43</f>
        <v>0</v>
      </c>
      <c r="V60" s="566">
        <f>'Bieu so 1'!W43</f>
        <v>0</v>
      </c>
      <c r="W60" s="566">
        <f>'Bieu so 1'!X43</f>
        <v>55712.9</v>
      </c>
      <c r="X60" s="566">
        <f>'Bieu so 1'!Y43</f>
        <v>0</v>
      </c>
      <c r="Y60" s="566">
        <f>'Bieu so 1'!Z43</f>
        <v>6127.3</v>
      </c>
      <c r="Z60" s="566">
        <f>'Bieu so 1'!AA43</f>
        <v>3032</v>
      </c>
      <c r="AA60" s="566">
        <f>'Bieu so 1'!AB43</f>
        <v>4706</v>
      </c>
      <c r="AB60" s="566">
        <f>'Bieu so 1'!AC43</f>
        <v>4320.7</v>
      </c>
      <c r="AC60" s="566">
        <f>'Bieu so 1'!AD43</f>
        <v>4447</v>
      </c>
      <c r="AD60" s="566">
        <f>'Bieu so 1'!AE43</f>
        <v>4819</v>
      </c>
      <c r="AE60" s="566">
        <f>'Bieu so 1'!AF43</f>
        <v>3983</v>
      </c>
      <c r="AF60" s="566">
        <f>'Bieu so 1'!AG43</f>
        <v>0</v>
      </c>
      <c r="AG60" s="566">
        <f>'Bieu so 1'!AH43</f>
        <v>0</v>
      </c>
      <c r="AH60" s="566"/>
      <c r="AI60" s="566">
        <f>'Bieu so 1'!AI43</f>
        <v>0</v>
      </c>
      <c r="AJ60" s="566">
        <f>'Bieu so 1'!AJ43</f>
        <v>0</v>
      </c>
      <c r="AK60" s="566">
        <f>'Bieu so 1'!AL43</f>
        <v>0</v>
      </c>
      <c r="AL60" s="566">
        <f>'Bieu so 1'!AM43</f>
        <v>0</v>
      </c>
    </row>
    <row r="61" spans="1:38" ht="18.75">
      <c r="A61" s="568" t="s">
        <v>57</v>
      </c>
      <c r="B61" s="569" t="s">
        <v>538</v>
      </c>
      <c r="C61" s="591"/>
      <c r="D61" s="570">
        <f t="shared" si="4"/>
        <v>106609</v>
      </c>
      <c r="E61" s="570">
        <f>'Bieu so 1'!F44</f>
        <v>0</v>
      </c>
      <c r="F61" s="570">
        <f>'Bieu so 1'!G44</f>
        <v>0</v>
      </c>
      <c r="G61" s="570">
        <f>'Bieu so 1'!H44</f>
        <v>25569.5</v>
      </c>
      <c r="H61" s="570">
        <f>'Bieu so 1'!I44</f>
        <v>0</v>
      </c>
      <c r="I61" s="570">
        <f>'Bieu so 1'!J44</f>
        <v>0</v>
      </c>
      <c r="J61" s="570">
        <f>'Bieu so 1'!K44</f>
        <v>0</v>
      </c>
      <c r="K61" s="570">
        <f>'Bieu so 1'!L44</f>
        <v>0</v>
      </c>
      <c r="L61" s="570">
        <f>'Bieu so 1'!M44</f>
        <v>0</v>
      </c>
      <c r="M61" s="570">
        <f>'Bieu so 1'!N44</f>
        <v>0</v>
      </c>
      <c r="N61" s="570">
        <f>'Bieu so 1'!O44</f>
        <v>0</v>
      </c>
      <c r="O61" s="570">
        <f>'Bieu so 1'!P44</f>
        <v>0</v>
      </c>
      <c r="P61" s="570">
        <f>'Bieu so 1'!Q44</f>
        <v>0</v>
      </c>
      <c r="Q61" s="570">
        <f>'Bieu so 1'!R44</f>
        <v>0</v>
      </c>
      <c r="R61" s="570">
        <f>'Bieu so 1'!S44</f>
        <v>0</v>
      </c>
      <c r="S61" s="570">
        <f>'Bieu so 1'!T44</f>
        <v>0</v>
      </c>
      <c r="T61" s="570">
        <f>'Bieu so 1'!U44</f>
        <v>0</v>
      </c>
      <c r="U61" s="570">
        <f>'Bieu so 1'!V44</f>
        <v>0</v>
      </c>
      <c r="V61" s="570">
        <f>'Bieu so 1'!W44</f>
        <v>0</v>
      </c>
      <c r="W61" s="570">
        <f>'Bieu so 1'!X44</f>
        <v>49604.5</v>
      </c>
      <c r="X61" s="570">
        <f>'Bieu so 1'!Y44</f>
        <v>0</v>
      </c>
      <c r="Y61" s="570">
        <f>'Bieu so 1'!Z44</f>
        <v>6127.3</v>
      </c>
      <c r="Z61" s="570">
        <f>'Bieu so 1'!AA44</f>
        <v>3032</v>
      </c>
      <c r="AA61" s="570">
        <f>'Bieu so 1'!AB44</f>
        <v>4706</v>
      </c>
      <c r="AB61" s="570">
        <f>'Bieu so 1'!AC44</f>
        <v>4320.7</v>
      </c>
      <c r="AC61" s="570">
        <f>'Bieu so 1'!AD44</f>
        <v>4447</v>
      </c>
      <c r="AD61" s="570">
        <f>'Bieu so 1'!AE44</f>
        <v>4819</v>
      </c>
      <c r="AE61" s="570">
        <f>'Bieu so 1'!AF44</f>
        <v>3983</v>
      </c>
      <c r="AF61" s="570">
        <f>'Bieu so 1'!AG44</f>
        <v>0</v>
      </c>
      <c r="AG61" s="570">
        <f>'Bieu so 1'!AH44</f>
        <v>0</v>
      </c>
      <c r="AH61" s="570"/>
      <c r="AI61" s="570">
        <f>'Bieu so 1'!AI44</f>
        <v>0</v>
      </c>
      <c r="AJ61" s="570">
        <f>'Bieu so 1'!AJ44</f>
        <v>0</v>
      </c>
      <c r="AK61" s="570">
        <f>'Bieu so 1'!AL44</f>
        <v>0</v>
      </c>
      <c r="AL61" s="570">
        <f>'Bieu so 1'!AM44</f>
        <v>0</v>
      </c>
    </row>
    <row r="62" spans="1:38" ht="18.75">
      <c r="A62" s="568" t="s">
        <v>58</v>
      </c>
      <c r="B62" s="569" t="s">
        <v>507</v>
      </c>
      <c r="C62" s="590"/>
      <c r="D62" s="570">
        <f t="shared" si="4"/>
        <v>6308.4000000000015</v>
      </c>
      <c r="E62" s="570">
        <f>'Bieu so 1'!F49</f>
        <v>0</v>
      </c>
      <c r="F62" s="570">
        <f>'Bieu so 1'!G49</f>
        <v>0</v>
      </c>
      <c r="G62" s="570">
        <f>'Bieu so 1'!H49</f>
        <v>200</v>
      </c>
      <c r="H62" s="570">
        <f>'Bieu so 1'!I49</f>
        <v>0</v>
      </c>
      <c r="I62" s="570">
        <f>'Bieu so 1'!J49</f>
        <v>0</v>
      </c>
      <c r="J62" s="570">
        <f>'Bieu so 1'!K49</f>
        <v>0</v>
      </c>
      <c r="K62" s="570">
        <f>'Bieu so 1'!L49</f>
        <v>0</v>
      </c>
      <c r="L62" s="570">
        <f>'Bieu so 1'!M49</f>
        <v>0</v>
      </c>
      <c r="M62" s="570">
        <f>'Bieu so 1'!N49</f>
        <v>0</v>
      </c>
      <c r="N62" s="570">
        <f>'Bieu so 1'!O49</f>
        <v>0</v>
      </c>
      <c r="O62" s="570">
        <f>'Bieu so 1'!P49</f>
        <v>0</v>
      </c>
      <c r="P62" s="570">
        <f>'Bieu so 1'!Q49</f>
        <v>0</v>
      </c>
      <c r="Q62" s="570">
        <f>'Bieu so 1'!R49</f>
        <v>0</v>
      </c>
      <c r="R62" s="570">
        <f>'Bieu so 1'!S49</f>
        <v>0</v>
      </c>
      <c r="S62" s="570">
        <f>'Bieu so 1'!T49</f>
        <v>0</v>
      </c>
      <c r="T62" s="570">
        <f>'Bieu so 1'!U49</f>
        <v>0</v>
      </c>
      <c r="U62" s="570">
        <f>'Bieu so 1'!V49</f>
        <v>0</v>
      </c>
      <c r="V62" s="570">
        <f>'Bieu so 1'!W49</f>
        <v>0</v>
      </c>
      <c r="W62" s="570">
        <f>'Bieu so 1'!X49</f>
        <v>6108.4000000000015</v>
      </c>
      <c r="X62" s="570">
        <f>'Bieu so 1'!Y49</f>
        <v>0</v>
      </c>
      <c r="Y62" s="570">
        <f>'Bieu so 1'!Z49</f>
        <v>0</v>
      </c>
      <c r="Z62" s="570">
        <f>'Bieu so 1'!AA49</f>
        <v>0</v>
      </c>
      <c r="AA62" s="570">
        <f>'Bieu so 1'!AB49</f>
        <v>0</v>
      </c>
      <c r="AB62" s="570">
        <f>'Bieu so 1'!AC49</f>
        <v>0</v>
      </c>
      <c r="AC62" s="570">
        <f>'Bieu so 1'!AD49</f>
        <v>0</v>
      </c>
      <c r="AD62" s="570">
        <f>'Bieu so 1'!AE49</f>
        <v>0</v>
      </c>
      <c r="AE62" s="570">
        <f>'Bieu so 1'!AF49</f>
        <v>0</v>
      </c>
      <c r="AF62" s="570">
        <f>'Bieu so 1'!AG49</f>
        <v>0</v>
      </c>
      <c r="AG62" s="570">
        <f>'Bieu so 1'!AH49</f>
        <v>0</v>
      </c>
      <c r="AH62" s="570"/>
      <c r="AI62" s="570">
        <f>'Bieu so 1'!AI49</f>
        <v>0</v>
      </c>
      <c r="AJ62" s="570">
        <f>'Bieu so 1'!AJ49</f>
        <v>0</v>
      </c>
      <c r="AK62" s="570">
        <f>'Bieu so 1'!AL49</f>
        <v>0</v>
      </c>
      <c r="AL62" s="570">
        <f>'Bieu so 1'!AM49</f>
        <v>0</v>
      </c>
    </row>
    <row r="63" spans="1:38" s="567" customFormat="1" ht="18.75">
      <c r="A63" s="573">
        <v>2</v>
      </c>
      <c r="B63" s="565" t="s">
        <v>508</v>
      </c>
      <c r="C63" s="590">
        <f>'Bieu so 1'!D57</f>
        <v>2061720</v>
      </c>
      <c r="D63" s="566">
        <f t="shared" si="4"/>
        <v>1621805.2999999998</v>
      </c>
      <c r="E63" s="566">
        <f>'Bieu so 1'!F57</f>
        <v>148087</v>
      </c>
      <c r="F63" s="566">
        <f>'Bieu so 1'!G57</f>
        <v>27656.3</v>
      </c>
      <c r="G63" s="566">
        <f>'Bieu so 1'!H57</f>
        <v>70797</v>
      </c>
      <c r="H63" s="566">
        <f>'Bieu so 1'!I57</f>
        <v>25572.6</v>
      </c>
      <c r="I63" s="566">
        <f>'Bieu so 1'!J57</f>
        <v>14082.7</v>
      </c>
      <c r="J63" s="566">
        <f>'Bieu so 1'!K57</f>
        <v>12581</v>
      </c>
      <c r="K63" s="566">
        <f>'Bieu so 1'!L57</f>
        <v>3605</v>
      </c>
      <c r="L63" s="566">
        <f>'Bieu so 1'!M57</f>
        <v>3245</v>
      </c>
      <c r="M63" s="566">
        <f>'Bieu so 1'!N57</f>
        <v>1314</v>
      </c>
      <c r="N63" s="566">
        <f>'Bieu so 1'!O57</f>
        <v>1780</v>
      </c>
      <c r="O63" s="566">
        <f>'Bieu so 1'!P57</f>
        <v>9653.9</v>
      </c>
      <c r="P63" s="566">
        <f>'Bieu so 1'!Q57</f>
        <v>12440</v>
      </c>
      <c r="Q63" s="566">
        <f>'Bieu so 1'!R57</f>
        <v>1901</v>
      </c>
      <c r="R63" s="566">
        <f>'Bieu so 1'!S57</f>
        <v>4885</v>
      </c>
      <c r="S63" s="566">
        <f>'Bieu so 1'!T57</f>
        <v>400</v>
      </c>
      <c r="T63" s="566">
        <f>'Bieu so 1'!U57</f>
        <v>117638.3</v>
      </c>
      <c r="U63" s="566">
        <f>'Bieu so 1'!V57</f>
        <v>1668</v>
      </c>
      <c r="V63" s="566">
        <f>'Bieu so 1'!W57</f>
        <v>3473.1</v>
      </c>
      <c r="W63" s="566">
        <f>'Bieu so 1'!X57</f>
        <v>62522</v>
      </c>
      <c r="X63" s="566">
        <f>'Bieu so 1'!Y57</f>
        <v>1500</v>
      </c>
      <c r="Y63" s="566">
        <f>'Bieu so 1'!Z57</f>
        <v>4852</v>
      </c>
      <c r="Z63" s="566">
        <f>'Bieu so 1'!AA57</f>
        <v>2173</v>
      </c>
      <c r="AA63" s="566">
        <f>'Bieu so 1'!AB57</f>
        <v>58301</v>
      </c>
      <c r="AB63" s="566">
        <f>'Bieu so 1'!AC57</f>
        <v>3837.1</v>
      </c>
      <c r="AC63" s="566">
        <f>'Bieu so 1'!AD57</f>
        <v>2904.3</v>
      </c>
      <c r="AD63" s="566">
        <f>'Bieu so 1'!AE57</f>
        <v>170</v>
      </c>
      <c r="AE63" s="566">
        <f>'Bieu so 1'!AF57</f>
        <v>3408</v>
      </c>
      <c r="AF63" s="566">
        <f>'Bieu so 1'!AG57</f>
        <v>218105</v>
      </c>
      <c r="AG63" s="566">
        <f>'Bieu so 1'!AH57</f>
        <v>636595</v>
      </c>
      <c r="AH63" s="566"/>
      <c r="AI63" s="566">
        <f>'Bieu so 1'!AI57</f>
        <v>0</v>
      </c>
      <c r="AJ63" s="566">
        <f>'Bieu so 1'!AJ57</f>
        <v>16110</v>
      </c>
      <c r="AK63" s="566">
        <f>'Bieu so 1'!AL57</f>
        <v>17148</v>
      </c>
      <c r="AL63" s="566">
        <f>'Bieu so 1'!AM57</f>
        <v>133400</v>
      </c>
    </row>
    <row r="64" spans="1:38" ht="18.75">
      <c r="A64" s="575" t="s">
        <v>75</v>
      </c>
      <c r="B64" s="569" t="s">
        <v>20</v>
      </c>
      <c r="C64" s="589"/>
      <c r="D64" s="570">
        <f t="shared" si="4"/>
        <v>1129617.3</v>
      </c>
      <c r="E64" s="570">
        <f>'Bieu so 1'!F60</f>
        <v>16022</v>
      </c>
      <c r="F64" s="570">
        <f>'Bieu so 1'!G60</f>
        <v>12279.3</v>
      </c>
      <c r="G64" s="570">
        <f>'Bieu so 1'!H60</f>
        <v>3140</v>
      </c>
      <c r="H64" s="570">
        <f>'Bieu so 1'!I60</f>
        <v>5970</v>
      </c>
      <c r="I64" s="570">
        <f>'Bieu so 1'!J60</f>
        <v>3650</v>
      </c>
      <c r="J64" s="570">
        <f>'Bieu so 1'!K60</f>
        <v>500</v>
      </c>
      <c r="K64" s="570">
        <f>'Bieu so 1'!L60</f>
        <v>870</v>
      </c>
      <c r="L64" s="570">
        <f>'Bieu so 1'!M60</f>
        <v>915</v>
      </c>
      <c r="M64" s="570">
        <f>'Bieu so 1'!N60</f>
        <v>300</v>
      </c>
      <c r="N64" s="570">
        <f>'Bieu so 1'!O60</f>
        <v>0</v>
      </c>
      <c r="O64" s="570">
        <f>'Bieu so 1'!P60</f>
        <v>0</v>
      </c>
      <c r="P64" s="570">
        <f>'Bieu so 1'!Q60</f>
        <v>500</v>
      </c>
      <c r="Q64" s="570">
        <f>'Bieu so 1'!R60</f>
        <v>400</v>
      </c>
      <c r="R64" s="570">
        <f>'Bieu so 1'!S60</f>
        <v>2707</v>
      </c>
      <c r="S64" s="570">
        <f>'Bieu so 1'!T60</f>
        <v>0</v>
      </c>
      <c r="T64" s="570">
        <f>'Bieu so 1'!U60</f>
        <v>96320</v>
      </c>
      <c r="U64" s="570">
        <f>'Bieu so 1'!V60</f>
        <v>90</v>
      </c>
      <c r="V64" s="570">
        <f>'Bieu so 1'!W60</f>
        <v>0</v>
      </c>
      <c r="W64" s="570">
        <f>'Bieu so 1'!X60</f>
        <v>20000</v>
      </c>
      <c r="X64" s="570">
        <f>'Bieu so 1'!Y60</f>
        <v>1500</v>
      </c>
      <c r="Y64" s="570">
        <f>'Bieu so 1'!Z60</f>
        <v>390</v>
      </c>
      <c r="Z64" s="570">
        <f>'Bieu so 1'!AA60</f>
        <v>250</v>
      </c>
      <c r="AA64" s="570">
        <f>'Bieu so 1'!AB60</f>
        <v>1465</v>
      </c>
      <c r="AB64" s="570">
        <f>'Bieu so 1'!AC60</f>
        <v>860</v>
      </c>
      <c r="AC64" s="570">
        <f>'Bieu so 1'!AD60</f>
        <v>761</v>
      </c>
      <c r="AD64" s="570">
        <f>'Bieu so 1'!AE60</f>
        <v>170</v>
      </c>
      <c r="AE64" s="570">
        <f>'Bieu so 1'!AF60</f>
        <v>1400</v>
      </c>
      <c r="AF64" s="570">
        <f>'Bieu so 1'!AG60</f>
        <v>210215</v>
      </c>
      <c r="AG64" s="570">
        <f>'Bieu so 1'!AH60</f>
        <v>614095</v>
      </c>
      <c r="AH64" s="570"/>
      <c r="AI64" s="570">
        <f>'Bieu so 1'!AI60</f>
        <v>0</v>
      </c>
      <c r="AJ64" s="570">
        <f>'Bieu so 1'!AJ60</f>
        <v>0</v>
      </c>
      <c r="AK64" s="570">
        <f>'Bieu so 1'!AL60</f>
        <v>1448</v>
      </c>
      <c r="AL64" s="570">
        <f>'Bieu so 1'!AM76</f>
        <v>133400</v>
      </c>
    </row>
    <row r="65" spans="1:38" s="583" customFormat="1" ht="18.75">
      <c r="A65" s="579"/>
      <c r="B65" s="580" t="s">
        <v>509</v>
      </c>
      <c r="C65" s="592"/>
      <c r="D65" s="578">
        <f t="shared" si="4"/>
        <v>1066030</v>
      </c>
      <c r="E65" s="578">
        <f>'noi dung'!E17</f>
        <v>0</v>
      </c>
      <c r="F65" s="578">
        <f>'noi dung'!F17</f>
        <v>0</v>
      </c>
      <c r="G65" s="578">
        <f>'noi dung'!G17</f>
        <v>1500</v>
      </c>
      <c r="H65" s="578">
        <f>'noi dung'!H17</f>
        <v>0</v>
      </c>
      <c r="I65" s="578">
        <f>'noi dung'!I17</f>
        <v>0</v>
      </c>
      <c r="J65" s="578">
        <f>'noi dung'!J17</f>
        <v>0</v>
      </c>
      <c r="K65" s="578">
        <f>'noi dung'!K17</f>
        <v>0</v>
      </c>
      <c r="L65" s="578">
        <f>'noi dung'!L17</f>
        <v>0</v>
      </c>
      <c r="M65" s="578">
        <f>'noi dung'!M17</f>
        <v>0</v>
      </c>
      <c r="N65" s="578">
        <f>'noi dung'!N17</f>
        <v>0</v>
      </c>
      <c r="O65" s="578">
        <f>'noi dung'!O17</f>
        <v>0</v>
      </c>
      <c r="P65" s="578">
        <f>'noi dung'!P17</f>
        <v>0</v>
      </c>
      <c r="Q65" s="578">
        <f>'noi dung'!Q17</f>
        <v>0</v>
      </c>
      <c r="R65" s="578">
        <f>'noi dung'!R17</f>
        <v>0</v>
      </c>
      <c r="S65" s="578">
        <f>'noi dung'!S17</f>
        <v>0</v>
      </c>
      <c r="T65" s="578">
        <f>'noi dung'!T17</f>
        <v>96320</v>
      </c>
      <c r="U65" s="578">
        <f>'noi dung'!U17</f>
        <v>0</v>
      </c>
      <c r="V65" s="578">
        <f>'noi dung'!V17</f>
        <v>0</v>
      </c>
      <c r="W65" s="578">
        <f>'noi dung'!W17</f>
        <v>8500</v>
      </c>
      <c r="X65" s="578">
        <f>'noi dung'!X17</f>
        <v>1500</v>
      </c>
      <c r="Y65" s="578">
        <f>'noi dung'!Y17</f>
        <v>0</v>
      </c>
      <c r="Z65" s="578">
        <f>'noi dung'!Z17</f>
        <v>0</v>
      </c>
      <c r="AA65" s="578">
        <f>'noi dung'!AA17</f>
        <v>0</v>
      </c>
      <c r="AB65" s="578">
        <f>'noi dung'!AB17</f>
        <v>0</v>
      </c>
      <c r="AC65" s="578">
        <f>'noi dung'!AC17</f>
        <v>0</v>
      </c>
      <c r="AD65" s="578">
        <f>'noi dung'!AD17</f>
        <v>0</v>
      </c>
      <c r="AE65" s="578">
        <f>'noi dung'!AE17</f>
        <v>500</v>
      </c>
      <c r="AF65" s="578">
        <f>'noi dung'!AF17</f>
        <v>210215</v>
      </c>
      <c r="AG65" s="578">
        <f>'noi dung'!AG17</f>
        <v>614095</v>
      </c>
      <c r="AH65" s="578"/>
      <c r="AI65" s="578">
        <f>'noi dung'!AH17</f>
        <v>0</v>
      </c>
      <c r="AJ65" s="578">
        <f>'noi dung'!AI17</f>
        <v>0</v>
      </c>
      <c r="AK65" s="578">
        <f>'noi dung'!AK17</f>
        <v>0</v>
      </c>
      <c r="AL65" s="578">
        <f>'noi dung'!AL43</f>
        <v>133400</v>
      </c>
    </row>
    <row r="66" spans="1:38" s="583" customFormat="1" ht="18.75">
      <c r="A66" s="579"/>
      <c r="B66" s="580" t="s">
        <v>510</v>
      </c>
      <c r="C66" s="593"/>
      <c r="D66" s="578">
        <f t="shared" si="4"/>
        <v>55782.3</v>
      </c>
      <c r="E66" s="578">
        <f>'noi dung'!E34</f>
        <v>14312</v>
      </c>
      <c r="F66" s="578">
        <f>'noi dung'!F34</f>
        <v>11114.3</v>
      </c>
      <c r="G66" s="578">
        <f>'noi dung'!G34</f>
        <v>1640</v>
      </c>
      <c r="H66" s="578">
        <f>'noi dung'!H34</f>
        <v>4970</v>
      </c>
      <c r="I66" s="578">
        <f>'noi dung'!I34</f>
        <v>2950</v>
      </c>
      <c r="J66" s="578">
        <f>'noi dung'!J34</f>
        <v>500</v>
      </c>
      <c r="K66" s="578">
        <f>'noi dung'!K34</f>
        <v>420</v>
      </c>
      <c r="L66" s="578">
        <f>'noi dung'!L34</f>
        <v>65</v>
      </c>
      <c r="M66" s="578">
        <f>'noi dung'!M34</f>
        <v>300</v>
      </c>
      <c r="N66" s="578">
        <f>'noi dung'!N34</f>
        <v>0</v>
      </c>
      <c r="O66" s="578">
        <f>'noi dung'!O34</f>
        <v>0</v>
      </c>
      <c r="P66" s="578">
        <f>'noi dung'!P34</f>
        <v>500</v>
      </c>
      <c r="Q66" s="578">
        <f>'noi dung'!Q34</f>
        <v>0</v>
      </c>
      <c r="R66" s="578">
        <f>'noi dung'!R34</f>
        <v>1927</v>
      </c>
      <c r="S66" s="578">
        <f>'noi dung'!S34</f>
        <v>0</v>
      </c>
      <c r="T66" s="578">
        <f>'noi dung'!T34</f>
        <v>0</v>
      </c>
      <c r="U66" s="578">
        <f>'noi dung'!U34</f>
        <v>90</v>
      </c>
      <c r="V66" s="578">
        <f>'noi dung'!V34</f>
        <v>0</v>
      </c>
      <c r="W66" s="578">
        <f>'noi dung'!W34</f>
        <v>11500</v>
      </c>
      <c r="X66" s="578">
        <f>'noi dung'!X34</f>
        <v>0</v>
      </c>
      <c r="Y66" s="578">
        <f>'noi dung'!Y34</f>
        <v>390</v>
      </c>
      <c r="Z66" s="578">
        <f>'noi dung'!Z34</f>
        <v>250</v>
      </c>
      <c r="AA66" s="578">
        <f>'noi dung'!AA34</f>
        <v>1465</v>
      </c>
      <c r="AB66" s="578">
        <f>'noi dung'!AB34</f>
        <v>510</v>
      </c>
      <c r="AC66" s="578">
        <f>'noi dung'!AC34</f>
        <v>761</v>
      </c>
      <c r="AD66" s="578">
        <f>'noi dung'!AD34</f>
        <v>170</v>
      </c>
      <c r="AE66" s="578">
        <f>'noi dung'!AE34</f>
        <v>500</v>
      </c>
      <c r="AF66" s="578">
        <f>'noi dung'!AF34</f>
        <v>0</v>
      </c>
      <c r="AG66" s="578">
        <f>'noi dung'!AG34</f>
        <v>0</v>
      </c>
      <c r="AH66" s="578"/>
      <c r="AI66" s="578">
        <f>'noi dung'!AH34</f>
        <v>0</v>
      </c>
      <c r="AJ66" s="578">
        <f>'noi dung'!AI34</f>
        <v>0</v>
      </c>
      <c r="AK66" s="578">
        <f>'noi dung'!AK34</f>
        <v>1448</v>
      </c>
      <c r="AL66" s="578">
        <f>'noi dung'!AL34</f>
        <v>0</v>
      </c>
    </row>
    <row r="67" spans="1:38" s="583" customFormat="1" ht="18.75">
      <c r="A67" s="579"/>
      <c r="B67" s="580" t="s">
        <v>511</v>
      </c>
      <c r="C67" s="593"/>
      <c r="D67" s="578">
        <f t="shared" si="4"/>
        <v>7805</v>
      </c>
      <c r="E67" s="578">
        <f>'noi dung'!E42</f>
        <v>1710</v>
      </c>
      <c r="F67" s="578">
        <f>'noi dung'!F42</f>
        <v>1165</v>
      </c>
      <c r="G67" s="578">
        <f>'noi dung'!G42</f>
        <v>0</v>
      </c>
      <c r="H67" s="578">
        <f>'noi dung'!H42</f>
        <v>1000</v>
      </c>
      <c r="I67" s="578">
        <f>'noi dung'!I42</f>
        <v>700</v>
      </c>
      <c r="J67" s="578">
        <f>'noi dung'!J42</f>
        <v>0</v>
      </c>
      <c r="K67" s="578">
        <f>'noi dung'!K42</f>
        <v>450</v>
      </c>
      <c r="L67" s="578">
        <f>'noi dung'!L42</f>
        <v>850</v>
      </c>
      <c r="M67" s="578">
        <f>'noi dung'!M42</f>
        <v>0</v>
      </c>
      <c r="N67" s="578">
        <f>'noi dung'!N42</f>
        <v>0</v>
      </c>
      <c r="O67" s="578">
        <f>'noi dung'!O42</f>
        <v>0</v>
      </c>
      <c r="P67" s="578">
        <f>'noi dung'!P42</f>
        <v>0</v>
      </c>
      <c r="Q67" s="578">
        <f>'noi dung'!Q42</f>
        <v>400</v>
      </c>
      <c r="R67" s="578">
        <f>'noi dung'!R42</f>
        <v>780</v>
      </c>
      <c r="S67" s="578">
        <f>'noi dung'!S42</f>
        <v>0</v>
      </c>
      <c r="T67" s="578">
        <f>'noi dung'!T42</f>
        <v>0</v>
      </c>
      <c r="U67" s="578">
        <f>'noi dung'!U42</f>
        <v>0</v>
      </c>
      <c r="V67" s="578">
        <f>'noi dung'!V42</f>
        <v>0</v>
      </c>
      <c r="W67" s="578">
        <f>'noi dung'!W42</f>
        <v>0</v>
      </c>
      <c r="X67" s="578">
        <f>'noi dung'!X42</f>
        <v>0</v>
      </c>
      <c r="Y67" s="578">
        <f>'noi dung'!Y42</f>
        <v>0</v>
      </c>
      <c r="Z67" s="578">
        <f>'noi dung'!Z42</f>
        <v>0</v>
      </c>
      <c r="AA67" s="578">
        <f>'noi dung'!AA42</f>
        <v>0</v>
      </c>
      <c r="AB67" s="578">
        <f>'noi dung'!AB42</f>
        <v>350</v>
      </c>
      <c r="AC67" s="578">
        <f>'noi dung'!AC42</f>
        <v>0</v>
      </c>
      <c r="AD67" s="578">
        <f>'noi dung'!AD42</f>
        <v>0</v>
      </c>
      <c r="AE67" s="578">
        <f>'noi dung'!AE42</f>
        <v>400</v>
      </c>
      <c r="AF67" s="578">
        <f>'noi dung'!AF42</f>
        <v>0</v>
      </c>
      <c r="AG67" s="578">
        <f>'noi dung'!AG42</f>
        <v>0</v>
      </c>
      <c r="AH67" s="578"/>
      <c r="AI67" s="578">
        <f>'noi dung'!AH42</f>
        <v>0</v>
      </c>
      <c r="AJ67" s="578">
        <f>'noi dung'!AI42</f>
        <v>0</v>
      </c>
      <c r="AK67" s="578">
        <f>'noi dung'!AK42</f>
        <v>0</v>
      </c>
      <c r="AL67" s="578">
        <f>'noi dung'!AL42</f>
        <v>0</v>
      </c>
    </row>
    <row r="68" spans="1:38" ht="18.75">
      <c r="A68" s="575" t="s">
        <v>14</v>
      </c>
      <c r="B68" s="569" t="s">
        <v>539</v>
      </c>
      <c r="C68" s="590"/>
      <c r="D68" s="570">
        <f t="shared" si="4"/>
        <v>246204</v>
      </c>
      <c r="E68" s="570">
        <f>'Bieu so 1'!F63</f>
        <v>76166</v>
      </c>
      <c r="F68" s="570">
        <f>'Bieu so 1'!G63</f>
        <v>15127</v>
      </c>
      <c r="G68" s="570">
        <f>'Bieu so 1'!H63</f>
        <v>7255</v>
      </c>
      <c r="H68" s="570">
        <f>'Bieu so 1'!I63</f>
        <v>17452.6</v>
      </c>
      <c r="I68" s="570">
        <f>'Bieu so 1'!J63</f>
        <v>649.7</v>
      </c>
      <c r="J68" s="570">
        <f>'Bieu so 1'!K63</f>
        <v>2821</v>
      </c>
      <c r="K68" s="570">
        <f>'Bieu so 1'!L63</f>
        <v>2735</v>
      </c>
      <c r="L68" s="570">
        <f>'Bieu so 1'!M63</f>
        <v>1580</v>
      </c>
      <c r="M68" s="570">
        <f>'Bieu so 1'!N63</f>
        <v>0</v>
      </c>
      <c r="N68" s="570">
        <f>'Bieu so 1'!O63</f>
        <v>345</v>
      </c>
      <c r="O68" s="570">
        <f>'Bieu so 1'!P63</f>
        <v>1314.9</v>
      </c>
      <c r="P68" s="570">
        <f>'Bieu so 1'!Q63</f>
        <v>11940</v>
      </c>
      <c r="Q68" s="570">
        <f>'Bieu so 1'!R63</f>
        <v>1501</v>
      </c>
      <c r="R68" s="570">
        <f>'Bieu so 1'!S63</f>
        <v>1878</v>
      </c>
      <c r="S68" s="570">
        <f>'Bieu so 1'!T63</f>
        <v>400</v>
      </c>
      <c r="T68" s="570">
        <f>'Bieu so 1'!U63</f>
        <v>21318.3</v>
      </c>
      <c r="U68" s="570">
        <f>'Bieu so 1'!V63</f>
        <v>725</v>
      </c>
      <c r="V68" s="570">
        <f>'Bieu so 1'!W63</f>
        <v>2433.1</v>
      </c>
      <c r="W68" s="570">
        <f>'Bieu so 1'!X63</f>
        <v>0</v>
      </c>
      <c r="X68" s="570">
        <f>'Bieu so 1'!Y63</f>
        <v>0</v>
      </c>
      <c r="Y68" s="570">
        <f>'Bieu so 1'!Z63</f>
        <v>3400</v>
      </c>
      <c r="Z68" s="570">
        <f>'Bieu so 1'!AA63</f>
        <v>1100</v>
      </c>
      <c r="AA68" s="570">
        <f>'Bieu so 1'!AB63</f>
        <v>10180</v>
      </c>
      <c r="AB68" s="570">
        <f>'Bieu so 1'!AC63</f>
        <v>1697.1</v>
      </c>
      <c r="AC68" s="570">
        <f>'Bieu so 1'!AD63</f>
        <v>1313.3</v>
      </c>
      <c r="AD68" s="570">
        <f>'Bieu so 1'!AE63</f>
        <v>0</v>
      </c>
      <c r="AE68" s="570">
        <f>'Bieu so 1'!AF63</f>
        <v>672</v>
      </c>
      <c r="AF68" s="570">
        <f>'Bieu so 1'!AG63</f>
        <v>7890</v>
      </c>
      <c r="AG68" s="570">
        <f>'Bieu so 1'!AH63</f>
        <v>22500</v>
      </c>
      <c r="AH68" s="570"/>
      <c r="AI68" s="570">
        <f>'Bieu so 1'!AI63</f>
        <v>0</v>
      </c>
      <c r="AJ68" s="570">
        <f>'Bieu so 1'!AJ63</f>
        <v>16110</v>
      </c>
      <c r="AK68" s="570">
        <f>'Bieu so 1'!AL63</f>
        <v>15700</v>
      </c>
      <c r="AL68" s="570"/>
    </row>
    <row r="69" spans="1:38" ht="18.75">
      <c r="A69" s="575" t="s">
        <v>513</v>
      </c>
      <c r="B69" s="569" t="s">
        <v>514</v>
      </c>
      <c r="C69" s="589"/>
      <c r="D69" s="570">
        <f t="shared" si="4"/>
        <v>245984</v>
      </c>
      <c r="E69" s="570">
        <f>'Bieu so 1'!F67</f>
        <v>55899</v>
      </c>
      <c r="F69" s="570">
        <f>'Bieu so 1'!G67</f>
        <v>250</v>
      </c>
      <c r="G69" s="570">
        <f>'Bieu so 1'!H67</f>
        <v>60402</v>
      </c>
      <c r="H69" s="570">
        <f>'Bieu so 1'!I67</f>
        <v>2150</v>
      </c>
      <c r="I69" s="570">
        <f>'Bieu so 1'!J67</f>
        <v>9783</v>
      </c>
      <c r="J69" s="570">
        <f>'Bieu so 1'!K67</f>
        <v>9260</v>
      </c>
      <c r="K69" s="570">
        <f>'Bieu so 1'!L67</f>
        <v>0</v>
      </c>
      <c r="L69" s="570">
        <f>'Bieu so 1'!M67</f>
        <v>750</v>
      </c>
      <c r="M69" s="570">
        <f>'Bieu so 1'!N67</f>
        <v>1014</v>
      </c>
      <c r="N69" s="570">
        <f>'Bieu so 1'!O67</f>
        <v>1435</v>
      </c>
      <c r="O69" s="570">
        <f>'Bieu so 1'!P67</f>
        <v>8339</v>
      </c>
      <c r="P69" s="570">
        <f>'Bieu so 1'!Q67</f>
        <v>0</v>
      </c>
      <c r="Q69" s="570">
        <f>'Bieu so 1'!R67</f>
        <v>0</v>
      </c>
      <c r="R69" s="570">
        <f>'Bieu so 1'!S67</f>
        <v>300</v>
      </c>
      <c r="S69" s="570">
        <f>'Bieu so 1'!T67</f>
        <v>0</v>
      </c>
      <c r="T69" s="570">
        <f>'Bieu so 1'!U67</f>
        <v>0</v>
      </c>
      <c r="U69" s="570">
        <f>'Bieu so 1'!V67</f>
        <v>853</v>
      </c>
      <c r="V69" s="570">
        <f>'Bieu so 1'!W67</f>
        <v>1040</v>
      </c>
      <c r="W69" s="570">
        <f>'Bieu so 1'!X67</f>
        <v>42522</v>
      </c>
      <c r="X69" s="570">
        <f>'Bieu so 1'!Y67</f>
        <v>0</v>
      </c>
      <c r="Y69" s="570">
        <f>'Bieu so 1'!Z67</f>
        <v>1062</v>
      </c>
      <c r="Z69" s="570">
        <f>'Bieu so 1'!AA67</f>
        <v>823</v>
      </c>
      <c r="AA69" s="570">
        <f>'Bieu so 1'!AB67</f>
        <v>46656</v>
      </c>
      <c r="AB69" s="570">
        <f>'Bieu so 1'!AC67</f>
        <v>1280</v>
      </c>
      <c r="AC69" s="570">
        <f>'Bieu so 1'!AD67</f>
        <v>830</v>
      </c>
      <c r="AD69" s="570">
        <f>'Bieu so 1'!AE67</f>
        <v>0</v>
      </c>
      <c r="AE69" s="570">
        <f>'Bieu so 1'!AF67</f>
        <v>1336</v>
      </c>
      <c r="AF69" s="570">
        <f>'Bieu so 1'!AG67</f>
        <v>0</v>
      </c>
      <c r="AG69" s="570">
        <f>'Bieu so 1'!AH67</f>
        <v>0</v>
      </c>
      <c r="AH69" s="570"/>
      <c r="AI69" s="570">
        <f>'Bieu so 1'!AI67</f>
        <v>0</v>
      </c>
      <c r="AJ69" s="570">
        <f>'Bieu so 1'!AJ67</f>
        <v>0</v>
      </c>
      <c r="AK69" s="570">
        <f>'Bieu so 1'!AL67</f>
        <v>0</v>
      </c>
      <c r="AL69" s="570">
        <f>'Bieu so 1'!AM67</f>
        <v>0</v>
      </c>
    </row>
    <row r="70" spans="1:38" s="567" customFormat="1" ht="18.75">
      <c r="A70" s="560">
        <v>3</v>
      </c>
      <c r="B70" s="565" t="s">
        <v>515</v>
      </c>
      <c r="C70" s="590">
        <f>'Bieu so 1'!D28</f>
        <v>5650</v>
      </c>
      <c r="D70" s="566">
        <f t="shared" si="4"/>
        <v>550</v>
      </c>
      <c r="E70" s="566">
        <f>'Bieu so 1'!F28</f>
        <v>200</v>
      </c>
      <c r="F70" s="566">
        <f>'Bieu so 1'!G28</f>
        <v>0</v>
      </c>
      <c r="G70" s="566">
        <f>'Bieu so 1'!H28</f>
        <v>0</v>
      </c>
      <c r="H70" s="566">
        <f>'Bieu so 1'!I28</f>
        <v>350</v>
      </c>
      <c r="I70" s="566">
        <f>'Bieu so 1'!J28</f>
        <v>0</v>
      </c>
      <c r="J70" s="566">
        <f>'Bieu so 1'!K28</f>
        <v>0</v>
      </c>
      <c r="K70" s="566">
        <f>'Bieu so 1'!L28</f>
        <v>0</v>
      </c>
      <c r="L70" s="566">
        <f>'Bieu so 1'!M28</f>
        <v>0</v>
      </c>
      <c r="M70" s="566">
        <f>'Bieu so 1'!N28</f>
        <v>0</v>
      </c>
      <c r="N70" s="566">
        <f>'Bieu so 1'!O28</f>
        <v>0</v>
      </c>
      <c r="O70" s="566">
        <f>'Bieu so 1'!P28</f>
        <v>0</v>
      </c>
      <c r="P70" s="566">
        <f>'Bieu so 1'!Q28</f>
        <v>0</v>
      </c>
      <c r="Q70" s="566">
        <f>'Bieu so 1'!R28</f>
        <v>0</v>
      </c>
      <c r="R70" s="566">
        <f>'Bieu so 1'!S28</f>
        <v>0</v>
      </c>
      <c r="S70" s="566">
        <f>'Bieu so 1'!T28</f>
        <v>0</v>
      </c>
      <c r="T70" s="566">
        <f>'Bieu so 1'!U28</f>
        <v>0</v>
      </c>
      <c r="U70" s="566">
        <f>'Bieu so 1'!V28</f>
        <v>0</v>
      </c>
      <c r="V70" s="566">
        <f>'Bieu so 1'!W28</f>
        <v>0</v>
      </c>
      <c r="W70" s="566">
        <f>'Bieu so 1'!X28</f>
        <v>0</v>
      </c>
      <c r="X70" s="566">
        <f>'Bieu so 1'!Y28</f>
        <v>0</v>
      </c>
      <c r="Y70" s="566">
        <f>'Bieu so 1'!Z28</f>
        <v>0</v>
      </c>
      <c r="Z70" s="566">
        <f>'Bieu so 1'!AA28</f>
        <v>0</v>
      </c>
      <c r="AA70" s="566">
        <f>'Bieu so 1'!AB28</f>
        <v>0</v>
      </c>
      <c r="AB70" s="566">
        <f>'Bieu so 1'!AC28</f>
        <v>0</v>
      </c>
      <c r="AC70" s="566">
        <f>'Bieu so 1'!AD28</f>
        <v>0</v>
      </c>
      <c r="AD70" s="566">
        <f>'Bieu so 1'!AE28</f>
        <v>0</v>
      </c>
      <c r="AE70" s="566">
        <f>'Bieu so 1'!AF28</f>
        <v>0</v>
      </c>
      <c r="AF70" s="566">
        <f>'Bieu so 1'!AG28</f>
        <v>0</v>
      </c>
      <c r="AG70" s="566">
        <f>'Bieu so 1'!AH28</f>
        <v>0</v>
      </c>
      <c r="AH70" s="566"/>
      <c r="AI70" s="566">
        <f>'Bieu so 1'!AI28</f>
        <v>0</v>
      </c>
      <c r="AJ70" s="566">
        <f>'Bieu so 1'!AJ28</f>
        <v>0</v>
      </c>
      <c r="AK70" s="566">
        <f>'Bieu so 1'!AL28</f>
        <v>0</v>
      </c>
      <c r="AL70" s="566">
        <f>'Bieu so 1'!AM28</f>
        <v>0</v>
      </c>
    </row>
    <row r="71" spans="1:38" ht="18.75">
      <c r="A71" s="568" t="s">
        <v>80</v>
      </c>
      <c r="B71" s="569" t="s">
        <v>517</v>
      </c>
      <c r="C71" s="590"/>
      <c r="D71" s="570">
        <f t="shared" si="4"/>
        <v>0</v>
      </c>
      <c r="E71" s="570"/>
      <c r="F71" s="570"/>
      <c r="G71" s="570"/>
      <c r="H71" s="570"/>
      <c r="I71" s="570"/>
      <c r="J71" s="570"/>
      <c r="K71" s="570"/>
      <c r="L71" s="570"/>
      <c r="M71" s="570"/>
      <c r="N71" s="570"/>
      <c r="O71" s="570"/>
      <c r="P71" s="570"/>
      <c r="Q71" s="570"/>
      <c r="R71" s="570"/>
      <c r="S71" s="570"/>
      <c r="T71" s="570"/>
      <c r="U71" s="570"/>
      <c r="V71" s="570"/>
      <c r="W71" s="570"/>
      <c r="X71" s="570"/>
      <c r="Y71" s="570"/>
      <c r="Z71" s="570"/>
      <c r="AA71" s="570"/>
      <c r="AB71" s="570"/>
      <c r="AC71" s="570"/>
      <c r="AD71" s="570"/>
      <c r="AE71" s="570"/>
      <c r="AF71" s="570"/>
      <c r="AG71" s="570"/>
      <c r="AH71" s="570"/>
      <c r="AI71" s="570"/>
      <c r="AJ71" s="570"/>
      <c r="AK71" s="570"/>
      <c r="AL71" s="570"/>
    </row>
    <row r="72" spans="1:38" ht="18.75">
      <c r="A72" s="568" t="s">
        <v>82</v>
      </c>
      <c r="B72" s="569" t="s">
        <v>514</v>
      </c>
      <c r="C72" s="589"/>
      <c r="D72" s="570">
        <f aca="true" t="shared" si="8" ref="D72:D87">SUM(E72:AL72)</f>
        <v>550</v>
      </c>
      <c r="E72" s="570">
        <f>E70</f>
        <v>200</v>
      </c>
      <c r="F72" s="570">
        <f aca="true" t="shared" si="9" ref="F72:AL72">F70</f>
        <v>0</v>
      </c>
      <c r="G72" s="570">
        <f t="shared" si="9"/>
        <v>0</v>
      </c>
      <c r="H72" s="570">
        <f t="shared" si="9"/>
        <v>350</v>
      </c>
      <c r="I72" s="570">
        <f t="shared" si="9"/>
        <v>0</v>
      </c>
      <c r="J72" s="570">
        <f t="shared" si="9"/>
        <v>0</v>
      </c>
      <c r="K72" s="570">
        <f t="shared" si="9"/>
        <v>0</v>
      </c>
      <c r="L72" s="570">
        <f t="shared" si="9"/>
        <v>0</v>
      </c>
      <c r="M72" s="570">
        <f t="shared" si="9"/>
        <v>0</v>
      </c>
      <c r="N72" s="570">
        <f t="shared" si="9"/>
        <v>0</v>
      </c>
      <c r="O72" s="570">
        <f t="shared" si="9"/>
        <v>0</v>
      </c>
      <c r="P72" s="570">
        <f t="shared" si="9"/>
        <v>0</v>
      </c>
      <c r="Q72" s="570">
        <f t="shared" si="9"/>
        <v>0</v>
      </c>
      <c r="R72" s="570">
        <f t="shared" si="9"/>
        <v>0</v>
      </c>
      <c r="S72" s="570">
        <f t="shared" si="9"/>
        <v>0</v>
      </c>
      <c r="T72" s="570">
        <f t="shared" si="9"/>
        <v>0</v>
      </c>
      <c r="U72" s="570">
        <f t="shared" si="9"/>
        <v>0</v>
      </c>
      <c r="V72" s="570">
        <f t="shared" si="9"/>
        <v>0</v>
      </c>
      <c r="W72" s="570">
        <f t="shared" si="9"/>
        <v>0</v>
      </c>
      <c r="X72" s="570">
        <f t="shared" si="9"/>
        <v>0</v>
      </c>
      <c r="Y72" s="570">
        <f t="shared" si="9"/>
        <v>0</v>
      </c>
      <c r="Z72" s="570">
        <f t="shared" si="9"/>
        <v>0</v>
      </c>
      <c r="AA72" s="570">
        <f t="shared" si="9"/>
        <v>0</v>
      </c>
      <c r="AB72" s="570">
        <f t="shared" si="9"/>
        <v>0</v>
      </c>
      <c r="AC72" s="570">
        <f t="shared" si="9"/>
        <v>0</v>
      </c>
      <c r="AD72" s="570">
        <f t="shared" si="9"/>
        <v>0</v>
      </c>
      <c r="AE72" s="570">
        <f t="shared" si="9"/>
        <v>0</v>
      </c>
      <c r="AF72" s="570">
        <f t="shared" si="9"/>
        <v>0</v>
      </c>
      <c r="AG72" s="570">
        <f t="shared" si="9"/>
        <v>0</v>
      </c>
      <c r="AH72" s="570"/>
      <c r="AI72" s="570">
        <f t="shared" si="9"/>
        <v>0</v>
      </c>
      <c r="AJ72" s="570">
        <f t="shared" si="9"/>
        <v>0</v>
      </c>
      <c r="AK72" s="570">
        <f t="shared" si="9"/>
        <v>0</v>
      </c>
      <c r="AL72" s="570">
        <f t="shared" si="9"/>
        <v>0</v>
      </c>
    </row>
    <row r="73" spans="1:38" ht="18.75" hidden="1">
      <c r="A73" s="560">
        <v>4</v>
      </c>
      <c r="B73" s="565" t="s">
        <v>540</v>
      </c>
      <c r="C73" s="589"/>
      <c r="D73" s="570">
        <f t="shared" si="8"/>
        <v>0</v>
      </c>
      <c r="E73" s="570"/>
      <c r="F73" s="570"/>
      <c r="G73" s="571"/>
      <c r="H73" s="571"/>
      <c r="I73" s="571"/>
      <c r="J73" s="571"/>
      <c r="K73" s="571"/>
      <c r="L73" s="571"/>
      <c r="M73" s="571"/>
      <c r="N73" s="571"/>
      <c r="O73" s="571"/>
      <c r="P73" s="571"/>
      <c r="Q73" s="571"/>
      <c r="R73" s="571"/>
      <c r="S73" s="571"/>
      <c r="T73" s="571"/>
      <c r="U73" s="571"/>
      <c r="V73" s="571"/>
      <c r="W73" s="571"/>
      <c r="X73" s="571"/>
      <c r="Y73" s="571"/>
      <c r="Z73" s="571"/>
      <c r="AA73" s="571"/>
      <c r="AB73" s="571"/>
      <c r="AC73" s="571"/>
      <c r="AD73" s="571"/>
      <c r="AE73" s="571"/>
      <c r="AF73" s="571"/>
      <c r="AG73" s="571"/>
      <c r="AH73" s="571"/>
      <c r="AI73" s="571"/>
      <c r="AJ73" s="571"/>
      <c r="AK73" s="571"/>
      <c r="AL73" s="571"/>
    </row>
    <row r="74" spans="1:38" ht="18.75" hidden="1">
      <c r="A74" s="568" t="s">
        <v>0</v>
      </c>
      <c r="B74" s="569" t="s">
        <v>517</v>
      </c>
      <c r="C74" s="590"/>
      <c r="D74" s="570">
        <f t="shared" si="8"/>
        <v>0</v>
      </c>
      <c r="E74" s="570"/>
      <c r="F74" s="570"/>
      <c r="G74" s="571"/>
      <c r="H74" s="571"/>
      <c r="I74" s="571"/>
      <c r="J74" s="571"/>
      <c r="K74" s="571"/>
      <c r="L74" s="571"/>
      <c r="M74" s="571"/>
      <c r="N74" s="571"/>
      <c r="O74" s="571"/>
      <c r="P74" s="571"/>
      <c r="Q74" s="571"/>
      <c r="R74" s="571"/>
      <c r="S74" s="571"/>
      <c r="T74" s="571"/>
      <c r="U74" s="571"/>
      <c r="V74" s="571"/>
      <c r="W74" s="571"/>
      <c r="X74" s="571"/>
      <c r="Y74" s="571"/>
      <c r="Z74" s="571"/>
      <c r="AA74" s="571"/>
      <c r="AB74" s="571"/>
      <c r="AC74" s="571"/>
      <c r="AD74" s="571"/>
      <c r="AE74" s="571"/>
      <c r="AF74" s="571"/>
      <c r="AG74" s="571"/>
      <c r="AH74" s="571"/>
      <c r="AI74" s="571"/>
      <c r="AJ74" s="571"/>
      <c r="AK74" s="571"/>
      <c r="AL74" s="571"/>
    </row>
    <row r="75" spans="1:38" ht="18.75" hidden="1">
      <c r="A75" s="568" t="s">
        <v>1</v>
      </c>
      <c r="B75" s="569" t="s">
        <v>514</v>
      </c>
      <c r="C75" s="589"/>
      <c r="D75" s="570">
        <f t="shared" si="8"/>
        <v>0</v>
      </c>
      <c r="E75" s="570"/>
      <c r="F75" s="570"/>
      <c r="G75" s="571"/>
      <c r="H75" s="571"/>
      <c r="I75" s="571"/>
      <c r="J75" s="571"/>
      <c r="K75" s="571"/>
      <c r="L75" s="571"/>
      <c r="M75" s="571"/>
      <c r="N75" s="571"/>
      <c r="O75" s="571"/>
      <c r="P75" s="571"/>
      <c r="Q75" s="571"/>
      <c r="R75" s="571"/>
      <c r="S75" s="571"/>
      <c r="T75" s="571"/>
      <c r="U75" s="571"/>
      <c r="V75" s="571"/>
      <c r="W75" s="571"/>
      <c r="X75" s="571"/>
      <c r="Y75" s="571"/>
      <c r="Z75" s="571"/>
      <c r="AA75" s="571"/>
      <c r="AB75" s="571"/>
      <c r="AC75" s="571"/>
      <c r="AD75" s="571"/>
      <c r="AE75" s="571"/>
      <c r="AF75" s="571"/>
      <c r="AG75" s="571"/>
      <c r="AH75" s="571"/>
      <c r="AI75" s="571"/>
      <c r="AJ75" s="571"/>
      <c r="AK75" s="571"/>
      <c r="AL75" s="571"/>
    </row>
    <row r="76" spans="1:38" ht="18.75" hidden="1">
      <c r="A76" s="560">
        <v>5</v>
      </c>
      <c r="B76" s="565" t="s">
        <v>518</v>
      </c>
      <c r="C76" s="589"/>
      <c r="D76" s="570">
        <f t="shared" si="8"/>
        <v>0</v>
      </c>
      <c r="E76" s="570"/>
      <c r="F76" s="570"/>
      <c r="G76" s="571"/>
      <c r="H76" s="571"/>
      <c r="I76" s="571"/>
      <c r="J76" s="571"/>
      <c r="K76" s="571"/>
      <c r="L76" s="571"/>
      <c r="M76" s="571"/>
      <c r="N76" s="571"/>
      <c r="O76" s="571"/>
      <c r="P76" s="571"/>
      <c r="Q76" s="571"/>
      <c r="R76" s="571"/>
      <c r="S76" s="571"/>
      <c r="T76" s="571"/>
      <c r="U76" s="571"/>
      <c r="V76" s="571"/>
      <c r="W76" s="571"/>
      <c r="X76" s="571"/>
      <c r="Y76" s="571"/>
      <c r="Z76" s="571"/>
      <c r="AA76" s="571"/>
      <c r="AB76" s="571"/>
      <c r="AC76" s="571"/>
      <c r="AD76" s="571"/>
      <c r="AE76" s="571"/>
      <c r="AF76" s="571"/>
      <c r="AG76" s="571"/>
      <c r="AH76" s="571"/>
      <c r="AI76" s="571"/>
      <c r="AJ76" s="571"/>
      <c r="AK76" s="571"/>
      <c r="AL76" s="571"/>
    </row>
    <row r="77" spans="1:38" ht="18.75" hidden="1">
      <c r="A77" s="568" t="s">
        <v>519</v>
      </c>
      <c r="B77" s="569" t="s">
        <v>517</v>
      </c>
      <c r="C77" s="590"/>
      <c r="D77" s="570">
        <f t="shared" si="8"/>
        <v>0</v>
      </c>
      <c r="E77" s="570"/>
      <c r="F77" s="570"/>
      <c r="G77" s="571"/>
      <c r="H77" s="571"/>
      <c r="I77" s="571"/>
      <c r="J77" s="571"/>
      <c r="K77" s="571"/>
      <c r="L77" s="571"/>
      <c r="M77" s="571"/>
      <c r="N77" s="571"/>
      <c r="O77" s="571"/>
      <c r="P77" s="571"/>
      <c r="Q77" s="571"/>
      <c r="R77" s="571"/>
      <c r="S77" s="571"/>
      <c r="T77" s="571"/>
      <c r="U77" s="571"/>
      <c r="V77" s="571"/>
      <c r="W77" s="571"/>
      <c r="X77" s="571"/>
      <c r="Y77" s="571"/>
      <c r="Z77" s="571"/>
      <c r="AA77" s="571"/>
      <c r="AB77" s="571"/>
      <c r="AC77" s="571"/>
      <c r="AD77" s="571"/>
      <c r="AE77" s="571"/>
      <c r="AF77" s="571"/>
      <c r="AG77" s="571"/>
      <c r="AH77" s="571"/>
      <c r="AI77" s="571"/>
      <c r="AJ77" s="571"/>
      <c r="AK77" s="571"/>
      <c r="AL77" s="571"/>
    </row>
    <row r="78" spans="1:38" ht="18.75" hidden="1">
      <c r="A78" s="568" t="s">
        <v>520</v>
      </c>
      <c r="B78" s="569" t="s">
        <v>514</v>
      </c>
      <c r="C78" s="589"/>
      <c r="D78" s="570">
        <f t="shared" si="8"/>
        <v>0</v>
      </c>
      <c r="E78" s="570"/>
      <c r="F78" s="570"/>
      <c r="G78" s="571"/>
      <c r="H78" s="571"/>
      <c r="I78" s="571"/>
      <c r="J78" s="571"/>
      <c r="K78" s="571"/>
      <c r="L78" s="571"/>
      <c r="M78" s="571"/>
      <c r="N78" s="571"/>
      <c r="O78" s="571"/>
      <c r="P78" s="571"/>
      <c r="Q78" s="571"/>
      <c r="R78" s="571"/>
      <c r="S78" s="571"/>
      <c r="T78" s="571"/>
      <c r="U78" s="571"/>
      <c r="V78" s="571"/>
      <c r="W78" s="571"/>
      <c r="X78" s="571"/>
      <c r="Y78" s="571"/>
      <c r="Z78" s="571"/>
      <c r="AA78" s="571"/>
      <c r="AB78" s="571"/>
      <c r="AC78" s="571"/>
      <c r="AD78" s="571"/>
      <c r="AE78" s="571"/>
      <c r="AF78" s="571"/>
      <c r="AG78" s="571"/>
      <c r="AH78" s="571"/>
      <c r="AI78" s="571"/>
      <c r="AJ78" s="571"/>
      <c r="AK78" s="571"/>
      <c r="AL78" s="571"/>
    </row>
    <row r="79" spans="1:38" ht="18.75" hidden="1">
      <c r="A79" s="560">
        <v>6</v>
      </c>
      <c r="B79" s="565" t="s">
        <v>521</v>
      </c>
      <c r="C79" s="589"/>
      <c r="D79" s="570">
        <f t="shared" si="8"/>
        <v>0</v>
      </c>
      <c r="E79" s="570"/>
      <c r="F79" s="570"/>
      <c r="G79" s="571"/>
      <c r="H79" s="571"/>
      <c r="I79" s="571"/>
      <c r="J79" s="571"/>
      <c r="K79" s="571"/>
      <c r="L79" s="571"/>
      <c r="M79" s="571"/>
      <c r="N79" s="571"/>
      <c r="O79" s="571"/>
      <c r="P79" s="571"/>
      <c r="Q79" s="571"/>
      <c r="R79" s="571"/>
      <c r="S79" s="571"/>
      <c r="T79" s="571"/>
      <c r="U79" s="571"/>
      <c r="V79" s="571"/>
      <c r="W79" s="571"/>
      <c r="X79" s="571"/>
      <c r="Y79" s="571"/>
      <c r="Z79" s="571"/>
      <c r="AA79" s="571"/>
      <c r="AB79" s="571"/>
      <c r="AC79" s="571"/>
      <c r="AD79" s="571"/>
      <c r="AE79" s="571"/>
      <c r="AF79" s="571"/>
      <c r="AG79" s="571"/>
      <c r="AH79" s="571"/>
      <c r="AI79" s="571"/>
      <c r="AJ79" s="571"/>
      <c r="AK79" s="571"/>
      <c r="AL79" s="571"/>
    </row>
    <row r="80" spans="1:38" ht="18.75" hidden="1">
      <c r="A80" s="568" t="s">
        <v>522</v>
      </c>
      <c r="B80" s="569" t="s">
        <v>517</v>
      </c>
      <c r="C80" s="590"/>
      <c r="D80" s="570">
        <f t="shared" si="8"/>
        <v>0</v>
      </c>
      <c r="E80" s="570"/>
      <c r="F80" s="570"/>
      <c r="G80" s="571"/>
      <c r="H80" s="571"/>
      <c r="I80" s="571"/>
      <c r="J80" s="571"/>
      <c r="K80" s="571"/>
      <c r="L80" s="571"/>
      <c r="M80" s="571"/>
      <c r="N80" s="571"/>
      <c r="O80" s="571"/>
      <c r="P80" s="571"/>
      <c r="Q80" s="571"/>
      <c r="R80" s="571"/>
      <c r="S80" s="571"/>
      <c r="T80" s="571"/>
      <c r="U80" s="571"/>
      <c r="V80" s="571"/>
      <c r="W80" s="571"/>
      <c r="X80" s="571"/>
      <c r="Y80" s="571"/>
      <c r="Z80" s="571"/>
      <c r="AA80" s="571"/>
      <c r="AB80" s="571"/>
      <c r="AC80" s="571"/>
      <c r="AD80" s="571"/>
      <c r="AE80" s="571"/>
      <c r="AF80" s="571"/>
      <c r="AG80" s="571"/>
      <c r="AH80" s="571"/>
      <c r="AI80" s="571"/>
      <c r="AJ80" s="571"/>
      <c r="AK80" s="571"/>
      <c r="AL80" s="571"/>
    </row>
    <row r="81" spans="1:38" ht="18.75" hidden="1">
      <c r="A81" s="568" t="s">
        <v>523</v>
      </c>
      <c r="B81" s="569" t="s">
        <v>514</v>
      </c>
      <c r="C81" s="589"/>
      <c r="D81" s="570">
        <f t="shared" si="8"/>
        <v>0</v>
      </c>
      <c r="E81" s="570"/>
      <c r="F81" s="570"/>
      <c r="G81" s="571"/>
      <c r="H81" s="571"/>
      <c r="I81" s="571"/>
      <c r="J81" s="571"/>
      <c r="K81" s="571"/>
      <c r="L81" s="571"/>
      <c r="M81" s="571"/>
      <c r="N81" s="571"/>
      <c r="O81" s="571"/>
      <c r="P81" s="571"/>
      <c r="Q81" s="571"/>
      <c r="R81" s="571"/>
      <c r="S81" s="571"/>
      <c r="T81" s="571"/>
      <c r="U81" s="571"/>
      <c r="V81" s="571"/>
      <c r="W81" s="571"/>
      <c r="X81" s="571"/>
      <c r="Y81" s="571"/>
      <c r="Z81" s="571"/>
      <c r="AA81" s="571"/>
      <c r="AB81" s="571"/>
      <c r="AC81" s="571"/>
      <c r="AD81" s="571"/>
      <c r="AE81" s="571"/>
      <c r="AF81" s="571"/>
      <c r="AG81" s="571"/>
      <c r="AH81" s="571"/>
      <c r="AI81" s="571"/>
      <c r="AJ81" s="571"/>
      <c r="AK81" s="571"/>
      <c r="AL81" s="571"/>
    </row>
    <row r="82" spans="1:38" s="567" customFormat="1" ht="18.75">
      <c r="A82" s="560">
        <v>7</v>
      </c>
      <c r="B82" s="565" t="s">
        <v>233</v>
      </c>
      <c r="C82" s="590">
        <f>'Bieu so 1'!D80</f>
        <v>17135</v>
      </c>
      <c r="D82" s="566">
        <f t="shared" si="8"/>
        <v>16780</v>
      </c>
      <c r="E82" s="566">
        <f>'Bieu so 1'!F80</f>
        <v>13030</v>
      </c>
      <c r="F82" s="566">
        <f>'Bieu so 1'!G80</f>
        <v>0</v>
      </c>
      <c r="G82" s="566">
        <f>'Bieu so 1'!H80</f>
        <v>3300</v>
      </c>
      <c r="H82" s="566">
        <f>'Bieu so 1'!I80</f>
        <v>0</v>
      </c>
      <c r="I82" s="566">
        <f>'Bieu so 1'!J80</f>
        <v>0</v>
      </c>
      <c r="J82" s="566">
        <f>'Bieu so 1'!K80</f>
        <v>0</v>
      </c>
      <c r="K82" s="566">
        <f>'Bieu so 1'!L80</f>
        <v>0</v>
      </c>
      <c r="L82" s="566">
        <f>'Bieu so 1'!M80</f>
        <v>0</v>
      </c>
      <c r="M82" s="566">
        <f>'Bieu so 1'!N80</f>
        <v>0</v>
      </c>
      <c r="N82" s="566">
        <f>'Bieu so 1'!O80</f>
        <v>0</v>
      </c>
      <c r="O82" s="566">
        <f>'Bieu so 1'!P80</f>
        <v>0</v>
      </c>
      <c r="P82" s="566">
        <f>'Bieu so 1'!Q80</f>
        <v>0</v>
      </c>
      <c r="Q82" s="566">
        <f>'Bieu so 1'!R80</f>
        <v>0</v>
      </c>
      <c r="R82" s="566">
        <f>'Bieu so 1'!S80</f>
        <v>0</v>
      </c>
      <c r="S82" s="566">
        <f>'Bieu so 1'!T80</f>
        <v>0</v>
      </c>
      <c r="T82" s="566">
        <f>'Bieu so 1'!U80</f>
        <v>0</v>
      </c>
      <c r="U82" s="566">
        <f>'Bieu so 1'!V80</f>
        <v>0</v>
      </c>
      <c r="V82" s="566">
        <f>'Bieu so 1'!W80</f>
        <v>0</v>
      </c>
      <c r="W82" s="566">
        <f>'Bieu so 1'!X80</f>
        <v>450</v>
      </c>
      <c r="X82" s="566">
        <f>'Bieu so 1'!Y80</f>
        <v>0</v>
      </c>
      <c r="Y82" s="566">
        <f>'Bieu so 1'!Z80</f>
        <v>0</v>
      </c>
      <c r="Z82" s="566">
        <f>'Bieu so 1'!AA80</f>
        <v>0</v>
      </c>
      <c r="AA82" s="566">
        <f>'Bieu so 1'!AB80</f>
        <v>0</v>
      </c>
      <c r="AB82" s="566">
        <f>'Bieu so 1'!AC80</f>
        <v>0</v>
      </c>
      <c r="AC82" s="566">
        <f>'Bieu so 1'!AD80</f>
        <v>0</v>
      </c>
      <c r="AD82" s="566">
        <f>'Bieu so 1'!AE80</f>
        <v>0</v>
      </c>
      <c r="AE82" s="566">
        <f>'Bieu so 1'!AF80</f>
        <v>0</v>
      </c>
      <c r="AF82" s="566">
        <f>'Bieu so 1'!AG80</f>
        <v>0</v>
      </c>
      <c r="AG82" s="566">
        <f>'Bieu so 1'!AH80</f>
        <v>0</v>
      </c>
      <c r="AH82" s="566"/>
      <c r="AI82" s="566">
        <f>'Bieu so 1'!AI80</f>
        <v>0</v>
      </c>
      <c r="AJ82" s="566">
        <f>'Bieu so 1'!AJ80</f>
        <v>0</v>
      </c>
      <c r="AK82" s="566">
        <f>'Bieu so 1'!AL80</f>
        <v>0</v>
      </c>
      <c r="AL82" s="566">
        <f>'Bieu so 1'!AM80</f>
        <v>0</v>
      </c>
    </row>
    <row r="83" spans="1:38" ht="18.75">
      <c r="A83" s="568" t="s">
        <v>524</v>
      </c>
      <c r="B83" s="569" t="s">
        <v>517</v>
      </c>
      <c r="C83" s="590"/>
      <c r="D83" s="570">
        <f t="shared" si="8"/>
        <v>0</v>
      </c>
      <c r="E83" s="570"/>
      <c r="F83" s="570"/>
      <c r="G83" s="570"/>
      <c r="H83" s="570"/>
      <c r="I83" s="570"/>
      <c r="J83" s="570"/>
      <c r="K83" s="570"/>
      <c r="L83" s="570"/>
      <c r="M83" s="570"/>
      <c r="N83" s="570"/>
      <c r="O83" s="570"/>
      <c r="P83" s="570"/>
      <c r="Q83" s="570"/>
      <c r="R83" s="570"/>
      <c r="S83" s="570"/>
      <c r="T83" s="570"/>
      <c r="U83" s="570"/>
      <c r="V83" s="570"/>
      <c r="W83" s="570"/>
      <c r="X83" s="570"/>
      <c r="Y83" s="570"/>
      <c r="Z83" s="570"/>
      <c r="AA83" s="570"/>
      <c r="AB83" s="570"/>
      <c r="AC83" s="570"/>
      <c r="AD83" s="570"/>
      <c r="AE83" s="570"/>
      <c r="AF83" s="570"/>
      <c r="AG83" s="570"/>
      <c r="AH83" s="570"/>
      <c r="AI83" s="570"/>
      <c r="AJ83" s="570"/>
      <c r="AK83" s="570"/>
      <c r="AL83" s="570"/>
    </row>
    <row r="84" spans="1:38" ht="18.75">
      <c r="A84" s="568" t="s">
        <v>525</v>
      </c>
      <c r="B84" s="569" t="s">
        <v>514</v>
      </c>
      <c r="C84" s="589"/>
      <c r="D84" s="570">
        <f t="shared" si="8"/>
        <v>16780</v>
      </c>
      <c r="E84" s="570">
        <f>E82</f>
        <v>13030</v>
      </c>
      <c r="F84" s="570">
        <f aca="true" t="shared" si="10" ref="F84:AL84">F82</f>
        <v>0</v>
      </c>
      <c r="G84" s="570">
        <f t="shared" si="10"/>
        <v>3300</v>
      </c>
      <c r="H84" s="570">
        <f t="shared" si="10"/>
        <v>0</v>
      </c>
      <c r="I84" s="570">
        <f t="shared" si="10"/>
        <v>0</v>
      </c>
      <c r="J84" s="570">
        <f t="shared" si="10"/>
        <v>0</v>
      </c>
      <c r="K84" s="570">
        <f t="shared" si="10"/>
        <v>0</v>
      </c>
      <c r="L84" s="570">
        <f t="shared" si="10"/>
        <v>0</v>
      </c>
      <c r="M84" s="570">
        <f t="shared" si="10"/>
        <v>0</v>
      </c>
      <c r="N84" s="570">
        <f t="shared" si="10"/>
        <v>0</v>
      </c>
      <c r="O84" s="570">
        <f t="shared" si="10"/>
        <v>0</v>
      </c>
      <c r="P84" s="570">
        <f t="shared" si="10"/>
        <v>0</v>
      </c>
      <c r="Q84" s="570">
        <f t="shared" si="10"/>
        <v>0</v>
      </c>
      <c r="R84" s="570">
        <f t="shared" si="10"/>
        <v>0</v>
      </c>
      <c r="S84" s="570">
        <f t="shared" si="10"/>
        <v>0</v>
      </c>
      <c r="T84" s="570">
        <f t="shared" si="10"/>
        <v>0</v>
      </c>
      <c r="U84" s="570">
        <f t="shared" si="10"/>
        <v>0</v>
      </c>
      <c r="V84" s="570">
        <f t="shared" si="10"/>
        <v>0</v>
      </c>
      <c r="W84" s="570">
        <f t="shared" si="10"/>
        <v>450</v>
      </c>
      <c r="X84" s="570">
        <f t="shared" si="10"/>
        <v>0</v>
      </c>
      <c r="Y84" s="570">
        <f t="shared" si="10"/>
        <v>0</v>
      </c>
      <c r="Z84" s="570">
        <f t="shared" si="10"/>
        <v>0</v>
      </c>
      <c r="AA84" s="570">
        <f t="shared" si="10"/>
        <v>0</v>
      </c>
      <c r="AB84" s="570">
        <f t="shared" si="10"/>
        <v>0</v>
      </c>
      <c r="AC84" s="570">
        <f t="shared" si="10"/>
        <v>0</v>
      </c>
      <c r="AD84" s="570">
        <f t="shared" si="10"/>
        <v>0</v>
      </c>
      <c r="AE84" s="570">
        <f t="shared" si="10"/>
        <v>0</v>
      </c>
      <c r="AF84" s="570">
        <f t="shared" si="10"/>
        <v>0</v>
      </c>
      <c r="AG84" s="570">
        <f t="shared" si="10"/>
        <v>0</v>
      </c>
      <c r="AH84" s="570"/>
      <c r="AI84" s="570">
        <f t="shared" si="10"/>
        <v>0</v>
      </c>
      <c r="AJ84" s="570">
        <f t="shared" si="10"/>
        <v>0</v>
      </c>
      <c r="AK84" s="570">
        <f t="shared" si="10"/>
        <v>0</v>
      </c>
      <c r="AL84" s="570">
        <f t="shared" si="10"/>
        <v>0</v>
      </c>
    </row>
    <row r="85" spans="1:38" s="567" customFormat="1" ht="18.75">
      <c r="A85" s="560">
        <v>8</v>
      </c>
      <c r="B85" s="565" t="s">
        <v>526</v>
      </c>
      <c r="C85" s="590">
        <f>'Bieu so 1'!D87</f>
        <v>400</v>
      </c>
      <c r="D85" s="566">
        <f t="shared" si="8"/>
        <v>400</v>
      </c>
      <c r="E85" s="566">
        <f>'Bieu so 1'!F87</f>
        <v>0</v>
      </c>
      <c r="F85" s="566">
        <f>'Bieu so 1'!G87</f>
        <v>0</v>
      </c>
      <c r="G85" s="566">
        <f>'Bieu so 1'!H87</f>
        <v>0</v>
      </c>
      <c r="H85" s="566">
        <f>'Bieu so 1'!I87</f>
        <v>0</v>
      </c>
      <c r="I85" s="566">
        <f>'Bieu so 1'!J87</f>
        <v>0</v>
      </c>
      <c r="J85" s="566">
        <f>'Bieu so 1'!K87</f>
        <v>0</v>
      </c>
      <c r="K85" s="566">
        <f>'Bieu so 1'!L87</f>
        <v>0</v>
      </c>
      <c r="L85" s="566">
        <f>'Bieu so 1'!M87</f>
        <v>0</v>
      </c>
      <c r="M85" s="566">
        <f>'Bieu so 1'!N87</f>
        <v>0</v>
      </c>
      <c r="N85" s="566">
        <f>'Bieu so 1'!O87</f>
        <v>0</v>
      </c>
      <c r="O85" s="566">
        <f>'Bieu so 1'!P87</f>
        <v>0</v>
      </c>
      <c r="P85" s="566">
        <f>'Bieu so 1'!Q87</f>
        <v>0</v>
      </c>
      <c r="Q85" s="566">
        <f>'Bieu so 1'!R87</f>
        <v>0</v>
      </c>
      <c r="R85" s="566">
        <f>'Bieu so 1'!S87</f>
        <v>0</v>
      </c>
      <c r="S85" s="566">
        <f>'Bieu so 1'!T87</f>
        <v>0</v>
      </c>
      <c r="T85" s="566">
        <f>'Bieu so 1'!U87</f>
        <v>0</v>
      </c>
      <c r="U85" s="566">
        <f>'Bieu so 1'!V87</f>
        <v>0</v>
      </c>
      <c r="V85" s="566">
        <f>'Bieu so 1'!W87</f>
        <v>400</v>
      </c>
      <c r="W85" s="566">
        <f>'Bieu so 1'!X87</f>
        <v>0</v>
      </c>
      <c r="X85" s="566">
        <f>'Bieu so 1'!Y87</f>
        <v>0</v>
      </c>
      <c r="Y85" s="566">
        <f>'Bieu so 1'!Z87</f>
        <v>0</v>
      </c>
      <c r="Z85" s="566">
        <f>'Bieu so 1'!AA87</f>
        <v>0</v>
      </c>
      <c r="AA85" s="566">
        <f>'Bieu so 1'!AB87</f>
        <v>0</v>
      </c>
      <c r="AB85" s="566">
        <f>'Bieu so 1'!AC87</f>
        <v>0</v>
      </c>
      <c r="AC85" s="566">
        <f>'Bieu so 1'!AD87</f>
        <v>0</v>
      </c>
      <c r="AD85" s="566">
        <f>'Bieu so 1'!AE87</f>
        <v>0</v>
      </c>
      <c r="AE85" s="566">
        <f>'Bieu so 1'!AF87</f>
        <v>0</v>
      </c>
      <c r="AF85" s="566">
        <f>'Bieu so 1'!AG87</f>
        <v>0</v>
      </c>
      <c r="AG85" s="566">
        <f>'Bieu so 1'!AH87</f>
        <v>0</v>
      </c>
      <c r="AH85" s="566"/>
      <c r="AI85" s="566">
        <f>'Bieu so 1'!AI87</f>
        <v>0</v>
      </c>
      <c r="AJ85" s="566">
        <f>'Bieu so 1'!AJ87</f>
        <v>0</v>
      </c>
      <c r="AK85" s="566">
        <f>'Bieu so 1'!AL87</f>
        <v>0</v>
      </c>
      <c r="AL85" s="566">
        <f>'Bieu so 1'!AM87</f>
        <v>0</v>
      </c>
    </row>
    <row r="86" spans="1:38" ht="18.75">
      <c r="A86" s="568" t="s">
        <v>527</v>
      </c>
      <c r="B86" s="569" t="s">
        <v>517</v>
      </c>
      <c r="C86" s="574"/>
      <c r="D86" s="570">
        <f t="shared" si="8"/>
        <v>0</v>
      </c>
      <c r="E86" s="570"/>
      <c r="F86" s="570"/>
      <c r="G86" s="570"/>
      <c r="H86" s="570"/>
      <c r="I86" s="570"/>
      <c r="J86" s="570"/>
      <c r="K86" s="570"/>
      <c r="L86" s="570"/>
      <c r="M86" s="570"/>
      <c r="N86" s="570"/>
      <c r="O86" s="570"/>
      <c r="P86" s="570"/>
      <c r="Q86" s="570"/>
      <c r="R86" s="570"/>
      <c r="S86" s="570"/>
      <c r="T86" s="570"/>
      <c r="U86" s="570"/>
      <c r="V86" s="570"/>
      <c r="W86" s="570"/>
      <c r="X86" s="570"/>
      <c r="Y86" s="570"/>
      <c r="Z86" s="570"/>
      <c r="AA86" s="570"/>
      <c r="AB86" s="570"/>
      <c r="AC86" s="570"/>
      <c r="AD86" s="570"/>
      <c r="AE86" s="570"/>
      <c r="AF86" s="570"/>
      <c r="AG86" s="570"/>
      <c r="AH86" s="570"/>
      <c r="AI86" s="570"/>
      <c r="AJ86" s="570"/>
      <c r="AK86" s="570"/>
      <c r="AL86" s="570"/>
    </row>
    <row r="87" spans="1:38" ht="18.75">
      <c r="A87" s="568" t="s">
        <v>528</v>
      </c>
      <c r="B87" s="569" t="s">
        <v>514</v>
      </c>
      <c r="C87" s="572"/>
      <c r="D87" s="570">
        <f t="shared" si="8"/>
        <v>400</v>
      </c>
      <c r="E87" s="570">
        <f>E85</f>
        <v>0</v>
      </c>
      <c r="F87" s="570">
        <f aca="true" t="shared" si="11" ref="F87:AL87">F85</f>
        <v>0</v>
      </c>
      <c r="G87" s="570">
        <f t="shared" si="11"/>
        <v>0</v>
      </c>
      <c r="H87" s="570">
        <f t="shared" si="11"/>
        <v>0</v>
      </c>
      <c r="I87" s="570">
        <f t="shared" si="11"/>
        <v>0</v>
      </c>
      <c r="J87" s="570">
        <f t="shared" si="11"/>
        <v>0</v>
      </c>
      <c r="K87" s="570">
        <f t="shared" si="11"/>
        <v>0</v>
      </c>
      <c r="L87" s="570">
        <f t="shared" si="11"/>
        <v>0</v>
      </c>
      <c r="M87" s="570">
        <f t="shared" si="11"/>
        <v>0</v>
      </c>
      <c r="N87" s="570">
        <f t="shared" si="11"/>
        <v>0</v>
      </c>
      <c r="O87" s="570">
        <f t="shared" si="11"/>
        <v>0</v>
      </c>
      <c r="P87" s="570">
        <f t="shared" si="11"/>
        <v>0</v>
      </c>
      <c r="Q87" s="570">
        <f t="shared" si="11"/>
        <v>0</v>
      </c>
      <c r="R87" s="570">
        <f t="shared" si="11"/>
        <v>0</v>
      </c>
      <c r="S87" s="570">
        <f t="shared" si="11"/>
        <v>0</v>
      </c>
      <c r="T87" s="570">
        <f t="shared" si="11"/>
        <v>0</v>
      </c>
      <c r="U87" s="570">
        <f t="shared" si="11"/>
        <v>0</v>
      </c>
      <c r="V87" s="570">
        <f t="shared" si="11"/>
        <v>400</v>
      </c>
      <c r="W87" s="570">
        <f t="shared" si="11"/>
        <v>0</v>
      </c>
      <c r="X87" s="570">
        <f t="shared" si="11"/>
        <v>0</v>
      </c>
      <c r="Y87" s="570">
        <f t="shared" si="11"/>
        <v>0</v>
      </c>
      <c r="Z87" s="570">
        <f t="shared" si="11"/>
        <v>0</v>
      </c>
      <c r="AA87" s="570">
        <f t="shared" si="11"/>
        <v>0</v>
      </c>
      <c r="AB87" s="570">
        <f t="shared" si="11"/>
        <v>0</v>
      </c>
      <c r="AC87" s="570">
        <f t="shared" si="11"/>
        <v>0</v>
      </c>
      <c r="AD87" s="570">
        <f t="shared" si="11"/>
        <v>0</v>
      </c>
      <c r="AE87" s="570">
        <f t="shared" si="11"/>
        <v>0</v>
      </c>
      <c r="AF87" s="570">
        <f t="shared" si="11"/>
        <v>0</v>
      </c>
      <c r="AG87" s="570">
        <f t="shared" si="11"/>
        <v>0</v>
      </c>
      <c r="AH87" s="570"/>
      <c r="AI87" s="570">
        <f t="shared" si="11"/>
        <v>0</v>
      </c>
      <c r="AJ87" s="570">
        <f t="shared" si="11"/>
        <v>0</v>
      </c>
      <c r="AK87" s="570">
        <f t="shared" si="11"/>
        <v>0</v>
      </c>
      <c r="AL87" s="570">
        <f t="shared" si="11"/>
        <v>0</v>
      </c>
    </row>
    <row r="88" spans="1:38" ht="19.5" customHeight="1" hidden="1">
      <c r="A88" s="560">
        <v>9</v>
      </c>
      <c r="B88" s="565" t="s">
        <v>529</v>
      </c>
      <c r="C88" s="577"/>
      <c r="D88" s="572"/>
      <c r="E88" s="572"/>
      <c r="F88" s="577"/>
      <c r="G88" s="576"/>
      <c r="H88" s="576"/>
      <c r="I88" s="576"/>
      <c r="J88" s="576"/>
      <c r="K88" s="576"/>
      <c r="L88" s="576"/>
      <c r="M88" s="576"/>
      <c r="N88" s="576"/>
      <c r="O88" s="576"/>
      <c r="P88" s="576"/>
      <c r="Q88" s="576"/>
      <c r="R88" s="576"/>
      <c r="S88" s="576"/>
      <c r="T88" s="576"/>
      <c r="U88" s="576"/>
      <c r="V88" s="576"/>
      <c r="W88" s="576"/>
      <c r="X88" s="576"/>
      <c r="Y88" s="576"/>
      <c r="Z88" s="576"/>
      <c r="AA88" s="576"/>
      <c r="AB88" s="576"/>
      <c r="AC88" s="576"/>
      <c r="AD88" s="576"/>
      <c r="AE88" s="576"/>
      <c r="AF88" s="576"/>
      <c r="AG88" s="576"/>
      <c r="AH88" s="576"/>
      <c r="AI88" s="576"/>
      <c r="AJ88" s="576"/>
      <c r="AK88" s="576"/>
      <c r="AL88" s="576"/>
    </row>
    <row r="89" spans="1:38" ht="18.75" hidden="1">
      <c r="A89" s="568" t="s">
        <v>530</v>
      </c>
      <c r="B89" s="569" t="s">
        <v>517</v>
      </c>
      <c r="C89" s="574"/>
      <c r="D89" s="577"/>
      <c r="E89" s="577"/>
      <c r="F89" s="577"/>
      <c r="G89" s="576"/>
      <c r="H89" s="576"/>
      <c r="I89" s="576"/>
      <c r="J89" s="576"/>
      <c r="K89" s="576"/>
      <c r="L89" s="576"/>
      <c r="M89" s="576"/>
      <c r="N89" s="576"/>
      <c r="O89" s="576"/>
      <c r="P89" s="576"/>
      <c r="Q89" s="576"/>
      <c r="R89" s="576"/>
      <c r="S89" s="576"/>
      <c r="T89" s="576"/>
      <c r="U89" s="576"/>
      <c r="V89" s="576"/>
      <c r="W89" s="576"/>
      <c r="X89" s="576"/>
      <c r="Y89" s="576"/>
      <c r="Z89" s="576"/>
      <c r="AA89" s="576"/>
      <c r="AB89" s="576"/>
      <c r="AC89" s="576"/>
      <c r="AD89" s="576"/>
      <c r="AE89" s="576"/>
      <c r="AF89" s="576"/>
      <c r="AG89" s="576"/>
      <c r="AH89" s="576"/>
      <c r="AI89" s="576"/>
      <c r="AJ89" s="576"/>
      <c r="AK89" s="576"/>
      <c r="AL89" s="576"/>
    </row>
    <row r="90" spans="1:38" ht="18.75" hidden="1">
      <c r="A90" s="568" t="s">
        <v>531</v>
      </c>
      <c r="B90" s="569" t="s">
        <v>514</v>
      </c>
      <c r="C90" s="577"/>
      <c r="D90" s="572"/>
      <c r="E90" s="572"/>
      <c r="F90" s="581"/>
      <c r="G90" s="576"/>
      <c r="H90" s="576"/>
      <c r="I90" s="576"/>
      <c r="J90" s="576"/>
      <c r="K90" s="576"/>
      <c r="L90" s="576"/>
      <c r="M90" s="576"/>
      <c r="N90" s="576"/>
      <c r="O90" s="576"/>
      <c r="P90" s="576"/>
      <c r="Q90" s="576"/>
      <c r="R90" s="576"/>
      <c r="S90" s="576"/>
      <c r="T90" s="576"/>
      <c r="U90" s="576"/>
      <c r="V90" s="576"/>
      <c r="W90" s="576"/>
      <c r="X90" s="576"/>
      <c r="Y90" s="576"/>
      <c r="Z90" s="576"/>
      <c r="AA90" s="576"/>
      <c r="AB90" s="576"/>
      <c r="AC90" s="576"/>
      <c r="AD90" s="576"/>
      <c r="AE90" s="576"/>
      <c r="AF90" s="576"/>
      <c r="AG90" s="576"/>
      <c r="AH90" s="576"/>
      <c r="AI90" s="576"/>
      <c r="AJ90" s="576"/>
      <c r="AK90" s="576"/>
      <c r="AL90" s="576"/>
    </row>
    <row r="91" spans="1:38" ht="18.75" hidden="1">
      <c r="A91" s="560">
        <v>10</v>
      </c>
      <c r="B91" s="565" t="s">
        <v>532</v>
      </c>
      <c r="C91" s="577"/>
      <c r="D91" s="572"/>
      <c r="E91" s="572"/>
      <c r="F91" s="577"/>
      <c r="G91" s="576"/>
      <c r="H91" s="576"/>
      <c r="I91" s="576"/>
      <c r="J91" s="576"/>
      <c r="K91" s="576"/>
      <c r="L91" s="576"/>
      <c r="M91" s="576"/>
      <c r="N91" s="576"/>
      <c r="O91" s="576"/>
      <c r="P91" s="576"/>
      <c r="Q91" s="576"/>
      <c r="R91" s="576"/>
      <c r="S91" s="576"/>
      <c r="T91" s="576"/>
      <c r="U91" s="576"/>
      <c r="V91" s="576"/>
      <c r="W91" s="576"/>
      <c r="X91" s="576"/>
      <c r="Y91" s="576"/>
      <c r="Z91" s="576"/>
      <c r="AA91" s="576"/>
      <c r="AB91" s="576"/>
      <c r="AC91" s="576"/>
      <c r="AD91" s="576"/>
      <c r="AE91" s="576"/>
      <c r="AF91" s="576"/>
      <c r="AG91" s="576"/>
      <c r="AH91" s="576"/>
      <c r="AI91" s="576"/>
      <c r="AJ91" s="576"/>
      <c r="AK91" s="576"/>
      <c r="AL91" s="576"/>
    </row>
    <row r="92" spans="1:38" ht="18.75" hidden="1">
      <c r="A92" s="568" t="s">
        <v>533</v>
      </c>
      <c r="B92" s="569" t="s">
        <v>517</v>
      </c>
      <c r="C92" s="574"/>
      <c r="D92" s="577"/>
      <c r="E92" s="577"/>
      <c r="F92" s="577"/>
      <c r="G92" s="576"/>
      <c r="H92" s="576"/>
      <c r="I92" s="576"/>
      <c r="J92" s="576"/>
      <c r="K92" s="576"/>
      <c r="L92" s="576"/>
      <c r="M92" s="576"/>
      <c r="N92" s="576"/>
      <c r="O92" s="576"/>
      <c r="P92" s="576"/>
      <c r="Q92" s="576"/>
      <c r="R92" s="576"/>
      <c r="S92" s="576"/>
      <c r="T92" s="576"/>
      <c r="U92" s="576"/>
      <c r="V92" s="576"/>
      <c r="W92" s="576"/>
      <c r="X92" s="576"/>
      <c r="Y92" s="576"/>
      <c r="Z92" s="576"/>
      <c r="AA92" s="576"/>
      <c r="AB92" s="576"/>
      <c r="AC92" s="576"/>
      <c r="AD92" s="576"/>
      <c r="AE92" s="576"/>
      <c r="AF92" s="576"/>
      <c r="AG92" s="576"/>
      <c r="AH92" s="576"/>
      <c r="AI92" s="576"/>
      <c r="AJ92" s="576"/>
      <c r="AK92" s="576"/>
      <c r="AL92" s="576"/>
    </row>
    <row r="93" spans="1:38" ht="18.75" hidden="1">
      <c r="A93" s="568" t="s">
        <v>534</v>
      </c>
      <c r="B93" s="569" t="s">
        <v>514</v>
      </c>
      <c r="C93" s="577"/>
      <c r="D93" s="572"/>
      <c r="E93" s="572"/>
      <c r="F93" s="581"/>
      <c r="G93" s="576"/>
      <c r="H93" s="576"/>
      <c r="I93" s="576"/>
      <c r="J93" s="576"/>
      <c r="K93" s="576"/>
      <c r="L93" s="576"/>
      <c r="M93" s="576"/>
      <c r="N93" s="576"/>
      <c r="O93" s="576"/>
      <c r="P93" s="576"/>
      <c r="Q93" s="576"/>
      <c r="R93" s="576"/>
      <c r="S93" s="576"/>
      <c r="T93" s="576"/>
      <c r="U93" s="576"/>
      <c r="V93" s="576"/>
      <c r="W93" s="576"/>
      <c r="X93" s="576"/>
      <c r="Y93" s="576"/>
      <c r="Z93" s="576"/>
      <c r="AA93" s="576"/>
      <c r="AB93" s="576"/>
      <c r="AC93" s="576"/>
      <c r="AD93" s="576"/>
      <c r="AE93" s="576"/>
      <c r="AF93" s="576"/>
      <c r="AG93" s="576"/>
      <c r="AH93" s="576"/>
      <c r="AI93" s="576"/>
      <c r="AJ93" s="576"/>
      <c r="AK93" s="576"/>
      <c r="AL93" s="576"/>
    </row>
    <row r="94" spans="1:38" ht="18.75" hidden="1">
      <c r="A94" s="560" t="s">
        <v>66</v>
      </c>
      <c r="B94" s="565" t="s">
        <v>541</v>
      </c>
      <c r="C94" s="577"/>
      <c r="D94" s="572"/>
      <c r="E94" s="572"/>
      <c r="F94" s="581"/>
      <c r="G94" s="576"/>
      <c r="H94" s="576"/>
      <c r="I94" s="576"/>
      <c r="J94" s="576"/>
      <c r="K94" s="576"/>
      <c r="L94" s="576"/>
      <c r="M94" s="576"/>
      <c r="N94" s="576"/>
      <c r="O94" s="576"/>
      <c r="P94" s="576"/>
      <c r="Q94" s="576"/>
      <c r="R94" s="576"/>
      <c r="S94" s="576"/>
      <c r="T94" s="576"/>
      <c r="U94" s="576"/>
      <c r="V94" s="576"/>
      <c r="W94" s="576"/>
      <c r="X94" s="576"/>
      <c r="Y94" s="576"/>
      <c r="Z94" s="576"/>
      <c r="AA94" s="576"/>
      <c r="AB94" s="576"/>
      <c r="AC94" s="576"/>
      <c r="AD94" s="576"/>
      <c r="AE94" s="576"/>
      <c r="AF94" s="576"/>
      <c r="AG94" s="576"/>
      <c r="AH94" s="576"/>
      <c r="AI94" s="576"/>
      <c r="AJ94" s="576"/>
      <c r="AK94" s="576"/>
      <c r="AL94" s="576"/>
    </row>
    <row r="95" spans="1:38" ht="18.75" hidden="1">
      <c r="A95" s="560">
        <v>1</v>
      </c>
      <c r="B95" s="565" t="s">
        <v>225</v>
      </c>
      <c r="C95" s="577"/>
      <c r="D95" s="572"/>
      <c r="E95" s="572"/>
      <c r="F95" s="581"/>
      <c r="G95" s="576"/>
      <c r="H95" s="576"/>
      <c r="I95" s="576"/>
      <c r="J95" s="576"/>
      <c r="K95" s="576"/>
      <c r="L95" s="576"/>
      <c r="M95" s="576"/>
      <c r="N95" s="576"/>
      <c r="O95" s="576"/>
      <c r="P95" s="576"/>
      <c r="Q95" s="576"/>
      <c r="R95" s="576"/>
      <c r="S95" s="576"/>
      <c r="T95" s="576"/>
      <c r="U95" s="576"/>
      <c r="V95" s="576"/>
      <c r="W95" s="576"/>
      <c r="X95" s="576"/>
      <c r="Y95" s="576"/>
      <c r="Z95" s="576"/>
      <c r="AA95" s="576"/>
      <c r="AB95" s="576"/>
      <c r="AC95" s="576"/>
      <c r="AD95" s="576"/>
      <c r="AE95" s="576"/>
      <c r="AF95" s="576"/>
      <c r="AG95" s="576"/>
      <c r="AH95" s="576"/>
      <c r="AI95" s="576"/>
      <c r="AJ95" s="576"/>
      <c r="AK95" s="576"/>
      <c r="AL95" s="576"/>
    </row>
    <row r="96" spans="1:38" ht="18.75" hidden="1">
      <c r="A96" s="568" t="s">
        <v>57</v>
      </c>
      <c r="B96" s="569" t="s">
        <v>542</v>
      </c>
      <c r="C96" s="577"/>
      <c r="D96" s="572"/>
      <c r="E96" s="572"/>
      <c r="F96" s="581"/>
      <c r="G96" s="576"/>
      <c r="H96" s="576"/>
      <c r="I96" s="576"/>
      <c r="J96" s="576"/>
      <c r="K96" s="576"/>
      <c r="L96" s="576"/>
      <c r="M96" s="576"/>
      <c r="N96" s="576"/>
      <c r="O96" s="576"/>
      <c r="P96" s="576"/>
      <c r="Q96" s="576"/>
      <c r="R96" s="576"/>
      <c r="S96" s="576"/>
      <c r="T96" s="576"/>
      <c r="U96" s="576"/>
      <c r="V96" s="576"/>
      <c r="W96" s="576"/>
      <c r="X96" s="576"/>
      <c r="Y96" s="576"/>
      <c r="Z96" s="576"/>
      <c r="AA96" s="576"/>
      <c r="AB96" s="576"/>
      <c r="AC96" s="576"/>
      <c r="AD96" s="576"/>
      <c r="AE96" s="576"/>
      <c r="AF96" s="576"/>
      <c r="AG96" s="576"/>
      <c r="AH96" s="576"/>
      <c r="AI96" s="576"/>
      <c r="AJ96" s="576"/>
      <c r="AK96" s="576"/>
      <c r="AL96" s="576"/>
    </row>
    <row r="97" spans="1:38" ht="18.75" hidden="1">
      <c r="A97" s="568" t="s">
        <v>58</v>
      </c>
      <c r="B97" s="569" t="s">
        <v>543</v>
      </c>
      <c r="C97" s="577"/>
      <c r="D97" s="572"/>
      <c r="E97" s="572"/>
      <c r="F97" s="581"/>
      <c r="G97" s="576"/>
      <c r="H97" s="576"/>
      <c r="I97" s="576"/>
      <c r="J97" s="576"/>
      <c r="K97" s="576"/>
      <c r="L97" s="576"/>
      <c r="M97" s="576"/>
      <c r="N97" s="576"/>
      <c r="O97" s="576"/>
      <c r="P97" s="576"/>
      <c r="Q97" s="576"/>
      <c r="R97" s="576"/>
      <c r="S97" s="576"/>
      <c r="T97" s="576"/>
      <c r="U97" s="576"/>
      <c r="V97" s="576"/>
      <c r="W97" s="576"/>
      <c r="X97" s="576"/>
      <c r="Y97" s="576"/>
      <c r="Z97" s="576"/>
      <c r="AA97" s="576"/>
      <c r="AB97" s="576"/>
      <c r="AC97" s="576"/>
      <c r="AD97" s="576"/>
      <c r="AE97" s="576"/>
      <c r="AF97" s="576"/>
      <c r="AG97" s="576"/>
      <c r="AH97" s="576"/>
      <c r="AI97" s="576"/>
      <c r="AJ97" s="576"/>
      <c r="AK97" s="576"/>
      <c r="AL97" s="576"/>
    </row>
    <row r="98" spans="1:38" ht="18.75" hidden="1">
      <c r="A98" s="573">
        <v>2</v>
      </c>
      <c r="B98" s="565" t="s">
        <v>508</v>
      </c>
      <c r="C98" s="577"/>
      <c r="D98" s="572"/>
      <c r="E98" s="572"/>
      <c r="F98" s="581"/>
      <c r="G98" s="576"/>
      <c r="H98" s="576"/>
      <c r="I98" s="576"/>
      <c r="J98" s="576"/>
      <c r="K98" s="576"/>
      <c r="L98" s="576"/>
      <c r="M98" s="576"/>
      <c r="N98" s="576"/>
      <c r="O98" s="576"/>
      <c r="P98" s="576"/>
      <c r="Q98" s="576"/>
      <c r="R98" s="576"/>
      <c r="S98" s="576"/>
      <c r="T98" s="576"/>
      <c r="U98" s="576"/>
      <c r="V98" s="576"/>
      <c r="W98" s="576"/>
      <c r="X98" s="576"/>
      <c r="Y98" s="576"/>
      <c r="Z98" s="576"/>
      <c r="AA98" s="576"/>
      <c r="AB98" s="576"/>
      <c r="AC98" s="576"/>
      <c r="AD98" s="576"/>
      <c r="AE98" s="576"/>
      <c r="AF98" s="576"/>
      <c r="AG98" s="576"/>
      <c r="AH98" s="576"/>
      <c r="AI98" s="576"/>
      <c r="AJ98" s="576"/>
      <c r="AK98" s="576"/>
      <c r="AL98" s="576"/>
    </row>
    <row r="99" spans="1:38" ht="18.75" hidden="1">
      <c r="A99" s="568" t="s">
        <v>75</v>
      </c>
      <c r="B99" s="569" t="s">
        <v>542</v>
      </c>
      <c r="C99" s="577"/>
      <c r="D99" s="572"/>
      <c r="E99" s="572"/>
      <c r="F99" s="581"/>
      <c r="G99" s="576"/>
      <c r="H99" s="576"/>
      <c r="I99" s="576"/>
      <c r="J99" s="576"/>
      <c r="K99" s="576"/>
      <c r="L99" s="576"/>
      <c r="M99" s="576"/>
      <c r="N99" s="576"/>
      <c r="O99" s="576"/>
      <c r="P99" s="576"/>
      <c r="Q99" s="576"/>
      <c r="R99" s="576"/>
      <c r="S99" s="576"/>
      <c r="T99" s="576"/>
      <c r="U99" s="576"/>
      <c r="V99" s="576"/>
      <c r="W99" s="576"/>
      <c r="X99" s="576"/>
      <c r="Y99" s="576"/>
      <c r="Z99" s="576"/>
      <c r="AA99" s="576"/>
      <c r="AB99" s="576"/>
      <c r="AC99" s="576"/>
      <c r="AD99" s="576"/>
      <c r="AE99" s="576"/>
      <c r="AF99" s="576"/>
      <c r="AG99" s="576"/>
      <c r="AH99" s="576"/>
      <c r="AI99" s="576"/>
      <c r="AJ99" s="576"/>
      <c r="AK99" s="576"/>
      <c r="AL99" s="576"/>
    </row>
    <row r="100" spans="1:38" ht="18.75" hidden="1">
      <c r="A100" s="568" t="s">
        <v>14</v>
      </c>
      <c r="B100" s="569" t="s">
        <v>543</v>
      </c>
      <c r="C100" s="577"/>
      <c r="D100" s="572"/>
      <c r="E100" s="572"/>
      <c r="F100" s="581"/>
      <c r="G100" s="576"/>
      <c r="H100" s="576"/>
      <c r="I100" s="576"/>
      <c r="J100" s="576"/>
      <c r="K100" s="576"/>
      <c r="L100" s="576"/>
      <c r="M100" s="576"/>
      <c r="N100" s="576"/>
      <c r="O100" s="576"/>
      <c r="P100" s="576"/>
      <c r="Q100" s="576"/>
      <c r="R100" s="576"/>
      <c r="S100" s="576"/>
      <c r="T100" s="576"/>
      <c r="U100" s="576"/>
      <c r="V100" s="576"/>
      <c r="W100" s="576"/>
      <c r="X100" s="576"/>
      <c r="Y100" s="576"/>
      <c r="Z100" s="576"/>
      <c r="AA100" s="576"/>
      <c r="AB100" s="576"/>
      <c r="AC100" s="576"/>
      <c r="AD100" s="576"/>
      <c r="AE100" s="576"/>
      <c r="AF100" s="576"/>
      <c r="AG100" s="576"/>
      <c r="AH100" s="576"/>
      <c r="AI100" s="576"/>
      <c r="AJ100" s="576"/>
      <c r="AK100" s="576"/>
      <c r="AL100" s="576"/>
    </row>
    <row r="101" spans="1:38" ht="18.75" hidden="1">
      <c r="A101" s="560">
        <v>3</v>
      </c>
      <c r="B101" s="565" t="s">
        <v>515</v>
      </c>
      <c r="C101" s="577"/>
      <c r="D101" s="572"/>
      <c r="E101" s="572"/>
      <c r="F101" s="581"/>
      <c r="G101" s="576"/>
      <c r="H101" s="576"/>
      <c r="I101" s="576"/>
      <c r="J101" s="576"/>
      <c r="K101" s="576"/>
      <c r="L101" s="576"/>
      <c r="M101" s="576"/>
      <c r="N101" s="576"/>
      <c r="O101" s="576"/>
      <c r="P101" s="576"/>
      <c r="Q101" s="576"/>
      <c r="R101" s="576"/>
      <c r="S101" s="576"/>
      <c r="T101" s="576"/>
      <c r="U101" s="576"/>
      <c r="V101" s="576"/>
      <c r="W101" s="576"/>
      <c r="X101" s="576"/>
      <c r="Y101" s="576"/>
      <c r="Z101" s="576"/>
      <c r="AA101" s="576"/>
      <c r="AB101" s="576"/>
      <c r="AC101" s="576"/>
      <c r="AD101" s="576"/>
      <c r="AE101" s="576"/>
      <c r="AF101" s="576"/>
      <c r="AG101" s="576"/>
      <c r="AH101" s="576"/>
      <c r="AI101" s="576"/>
      <c r="AJ101" s="576"/>
      <c r="AK101" s="576"/>
      <c r="AL101" s="576"/>
    </row>
    <row r="102" spans="1:38" ht="18.75" hidden="1">
      <c r="A102" s="568" t="s">
        <v>80</v>
      </c>
      <c r="B102" s="569" t="s">
        <v>542</v>
      </c>
      <c r="C102" s="577"/>
      <c r="D102" s="572"/>
      <c r="E102" s="572"/>
      <c r="F102" s="581"/>
      <c r="G102" s="576"/>
      <c r="H102" s="576"/>
      <c r="I102" s="576"/>
      <c r="J102" s="576"/>
      <c r="K102" s="576"/>
      <c r="L102" s="576"/>
      <c r="M102" s="576"/>
      <c r="N102" s="576"/>
      <c r="O102" s="576"/>
      <c r="P102" s="576"/>
      <c r="Q102" s="576"/>
      <c r="R102" s="576"/>
      <c r="S102" s="576"/>
      <c r="T102" s="576"/>
      <c r="U102" s="576"/>
      <c r="V102" s="576"/>
      <c r="W102" s="576"/>
      <c r="X102" s="576"/>
      <c r="Y102" s="576"/>
      <c r="Z102" s="576"/>
      <c r="AA102" s="576"/>
      <c r="AB102" s="576"/>
      <c r="AC102" s="576"/>
      <c r="AD102" s="576"/>
      <c r="AE102" s="576"/>
      <c r="AF102" s="576"/>
      <c r="AG102" s="576"/>
      <c r="AH102" s="576"/>
      <c r="AI102" s="576"/>
      <c r="AJ102" s="576"/>
      <c r="AK102" s="576"/>
      <c r="AL102" s="576"/>
    </row>
    <row r="103" spans="1:38" ht="18.75" hidden="1">
      <c r="A103" s="568" t="s">
        <v>82</v>
      </c>
      <c r="B103" s="569" t="s">
        <v>543</v>
      </c>
      <c r="C103" s="577"/>
      <c r="D103" s="572"/>
      <c r="E103" s="572"/>
      <c r="F103" s="581"/>
      <c r="G103" s="576"/>
      <c r="H103" s="576"/>
      <c r="I103" s="576"/>
      <c r="J103" s="576"/>
      <c r="K103" s="576"/>
      <c r="L103" s="576"/>
      <c r="M103" s="576"/>
      <c r="N103" s="576"/>
      <c r="O103" s="576"/>
      <c r="P103" s="576"/>
      <c r="Q103" s="576"/>
      <c r="R103" s="576"/>
      <c r="S103" s="576"/>
      <c r="T103" s="576"/>
      <c r="U103" s="576"/>
      <c r="V103" s="576"/>
      <c r="W103" s="576"/>
      <c r="X103" s="576"/>
      <c r="Y103" s="576"/>
      <c r="Z103" s="576"/>
      <c r="AA103" s="576"/>
      <c r="AB103" s="576"/>
      <c r="AC103" s="576"/>
      <c r="AD103" s="576"/>
      <c r="AE103" s="576"/>
      <c r="AF103" s="576"/>
      <c r="AG103" s="576"/>
      <c r="AH103" s="576"/>
      <c r="AI103" s="576"/>
      <c r="AJ103" s="576"/>
      <c r="AK103" s="576"/>
      <c r="AL103" s="576"/>
    </row>
    <row r="104" spans="1:38" ht="18.75" hidden="1">
      <c r="A104" s="560">
        <v>4</v>
      </c>
      <c r="B104" s="565" t="s">
        <v>540</v>
      </c>
      <c r="C104" s="577"/>
      <c r="D104" s="572"/>
      <c r="E104" s="572"/>
      <c r="F104" s="581"/>
      <c r="G104" s="576"/>
      <c r="H104" s="576"/>
      <c r="I104" s="576"/>
      <c r="J104" s="576"/>
      <c r="K104" s="576"/>
      <c r="L104" s="576"/>
      <c r="M104" s="576"/>
      <c r="N104" s="576"/>
      <c r="O104" s="576"/>
      <c r="P104" s="576"/>
      <c r="Q104" s="576"/>
      <c r="R104" s="576"/>
      <c r="S104" s="576"/>
      <c r="T104" s="576"/>
      <c r="U104" s="576"/>
      <c r="V104" s="576"/>
      <c r="W104" s="576"/>
      <c r="X104" s="576"/>
      <c r="Y104" s="576"/>
      <c r="Z104" s="576"/>
      <c r="AA104" s="576"/>
      <c r="AB104" s="576"/>
      <c r="AC104" s="576"/>
      <c r="AD104" s="576"/>
      <c r="AE104" s="576"/>
      <c r="AF104" s="576"/>
      <c r="AG104" s="576"/>
      <c r="AH104" s="576"/>
      <c r="AI104" s="576"/>
      <c r="AJ104" s="576"/>
      <c r="AK104" s="576"/>
      <c r="AL104" s="576"/>
    </row>
    <row r="105" spans="1:38" ht="18.75" hidden="1">
      <c r="A105" s="568" t="s">
        <v>0</v>
      </c>
      <c r="B105" s="569" t="s">
        <v>542</v>
      </c>
      <c r="C105" s="577"/>
      <c r="D105" s="572"/>
      <c r="E105" s="572"/>
      <c r="F105" s="581"/>
      <c r="G105" s="576"/>
      <c r="H105" s="576"/>
      <c r="I105" s="576"/>
      <c r="J105" s="576"/>
      <c r="K105" s="576"/>
      <c r="L105" s="576"/>
      <c r="M105" s="576"/>
      <c r="N105" s="576"/>
      <c r="O105" s="576"/>
      <c r="P105" s="576"/>
      <c r="Q105" s="576"/>
      <c r="R105" s="576"/>
      <c r="S105" s="576"/>
      <c r="T105" s="576"/>
      <c r="U105" s="576"/>
      <c r="V105" s="576"/>
      <c r="W105" s="576"/>
      <c r="X105" s="576"/>
      <c r="Y105" s="576"/>
      <c r="Z105" s="576"/>
      <c r="AA105" s="576"/>
      <c r="AB105" s="576"/>
      <c r="AC105" s="576"/>
      <c r="AD105" s="576"/>
      <c r="AE105" s="576"/>
      <c r="AF105" s="576"/>
      <c r="AG105" s="576"/>
      <c r="AH105" s="576"/>
      <c r="AI105" s="576"/>
      <c r="AJ105" s="576"/>
      <c r="AK105" s="576"/>
      <c r="AL105" s="576"/>
    </row>
    <row r="106" spans="1:38" ht="18.75" hidden="1">
      <c r="A106" s="568" t="s">
        <v>1</v>
      </c>
      <c r="B106" s="569" t="s">
        <v>543</v>
      </c>
      <c r="C106" s="577"/>
      <c r="D106" s="572"/>
      <c r="E106" s="572"/>
      <c r="F106" s="581"/>
      <c r="G106" s="576"/>
      <c r="H106" s="576"/>
      <c r="I106" s="576"/>
      <c r="J106" s="576"/>
      <c r="K106" s="576"/>
      <c r="L106" s="576"/>
      <c r="M106" s="576"/>
      <c r="N106" s="576"/>
      <c r="O106" s="576"/>
      <c r="P106" s="576"/>
      <c r="Q106" s="576"/>
      <c r="R106" s="576"/>
      <c r="S106" s="576"/>
      <c r="T106" s="576"/>
      <c r="U106" s="576"/>
      <c r="V106" s="576"/>
      <c r="W106" s="576"/>
      <c r="X106" s="576"/>
      <c r="Y106" s="576"/>
      <c r="Z106" s="576"/>
      <c r="AA106" s="576"/>
      <c r="AB106" s="576"/>
      <c r="AC106" s="576"/>
      <c r="AD106" s="576"/>
      <c r="AE106" s="576"/>
      <c r="AF106" s="576"/>
      <c r="AG106" s="576"/>
      <c r="AH106" s="576"/>
      <c r="AI106" s="576"/>
      <c r="AJ106" s="576"/>
      <c r="AK106" s="576"/>
      <c r="AL106" s="576"/>
    </row>
    <row r="107" spans="1:38" ht="18.75" hidden="1">
      <c r="A107" s="560">
        <v>5</v>
      </c>
      <c r="B107" s="565" t="s">
        <v>518</v>
      </c>
      <c r="C107" s="577"/>
      <c r="D107" s="572"/>
      <c r="E107" s="572"/>
      <c r="F107" s="581"/>
      <c r="G107" s="576"/>
      <c r="H107" s="576"/>
      <c r="I107" s="576"/>
      <c r="J107" s="576"/>
      <c r="K107" s="576"/>
      <c r="L107" s="576"/>
      <c r="M107" s="576"/>
      <c r="N107" s="576"/>
      <c r="O107" s="576"/>
      <c r="P107" s="576"/>
      <c r="Q107" s="576"/>
      <c r="R107" s="576"/>
      <c r="S107" s="576"/>
      <c r="T107" s="576"/>
      <c r="U107" s="576"/>
      <c r="V107" s="576"/>
      <c r="W107" s="576"/>
      <c r="X107" s="576"/>
      <c r="Y107" s="576"/>
      <c r="Z107" s="576"/>
      <c r="AA107" s="576"/>
      <c r="AB107" s="576"/>
      <c r="AC107" s="576"/>
      <c r="AD107" s="576"/>
      <c r="AE107" s="576"/>
      <c r="AF107" s="576"/>
      <c r="AG107" s="576"/>
      <c r="AH107" s="576"/>
      <c r="AI107" s="576"/>
      <c r="AJ107" s="576"/>
      <c r="AK107" s="576"/>
      <c r="AL107" s="576"/>
    </row>
    <row r="108" spans="1:38" ht="18.75" hidden="1">
      <c r="A108" s="568" t="s">
        <v>519</v>
      </c>
      <c r="B108" s="569" t="s">
        <v>542</v>
      </c>
      <c r="C108" s="577"/>
      <c r="D108" s="572"/>
      <c r="E108" s="572"/>
      <c r="F108" s="581"/>
      <c r="G108" s="576"/>
      <c r="H108" s="576"/>
      <c r="I108" s="576"/>
      <c r="J108" s="576"/>
      <c r="K108" s="576"/>
      <c r="L108" s="576"/>
      <c r="M108" s="576"/>
      <c r="N108" s="576"/>
      <c r="O108" s="576"/>
      <c r="P108" s="576"/>
      <c r="Q108" s="576"/>
      <c r="R108" s="576"/>
      <c r="S108" s="576"/>
      <c r="T108" s="576"/>
      <c r="U108" s="576"/>
      <c r="V108" s="576"/>
      <c r="W108" s="576"/>
      <c r="X108" s="576"/>
      <c r="Y108" s="576"/>
      <c r="Z108" s="576"/>
      <c r="AA108" s="576"/>
      <c r="AB108" s="576"/>
      <c r="AC108" s="576"/>
      <c r="AD108" s="576"/>
      <c r="AE108" s="576"/>
      <c r="AF108" s="576"/>
      <c r="AG108" s="576"/>
      <c r="AH108" s="576"/>
      <c r="AI108" s="576"/>
      <c r="AJ108" s="576"/>
      <c r="AK108" s="576"/>
      <c r="AL108" s="576"/>
    </row>
    <row r="109" spans="1:38" ht="18.75" hidden="1">
      <c r="A109" s="568" t="s">
        <v>14</v>
      </c>
      <c r="B109" s="569" t="s">
        <v>543</v>
      </c>
      <c r="C109" s="577"/>
      <c r="D109" s="572"/>
      <c r="E109" s="572"/>
      <c r="F109" s="581"/>
      <c r="G109" s="576"/>
      <c r="H109" s="576"/>
      <c r="I109" s="576"/>
      <c r="J109" s="576"/>
      <c r="K109" s="576"/>
      <c r="L109" s="576"/>
      <c r="M109" s="576"/>
      <c r="N109" s="576"/>
      <c r="O109" s="576"/>
      <c r="P109" s="576"/>
      <c r="Q109" s="576"/>
      <c r="R109" s="576"/>
      <c r="S109" s="576"/>
      <c r="T109" s="576"/>
      <c r="U109" s="576"/>
      <c r="V109" s="576"/>
      <c r="W109" s="576"/>
      <c r="X109" s="576"/>
      <c r="Y109" s="576"/>
      <c r="Z109" s="576"/>
      <c r="AA109" s="576"/>
      <c r="AB109" s="576"/>
      <c r="AC109" s="576"/>
      <c r="AD109" s="576"/>
      <c r="AE109" s="576"/>
      <c r="AF109" s="576"/>
      <c r="AG109" s="576"/>
      <c r="AH109" s="576"/>
      <c r="AI109" s="576"/>
      <c r="AJ109" s="576"/>
      <c r="AK109" s="576"/>
      <c r="AL109" s="576"/>
    </row>
    <row r="110" spans="1:38" ht="18.75" hidden="1">
      <c r="A110" s="560">
        <v>6</v>
      </c>
      <c r="B110" s="565" t="s">
        <v>521</v>
      </c>
      <c r="C110" s="577"/>
      <c r="D110" s="572"/>
      <c r="E110" s="572"/>
      <c r="F110" s="581"/>
      <c r="G110" s="576"/>
      <c r="H110" s="576"/>
      <c r="I110" s="576"/>
      <c r="J110" s="576"/>
      <c r="K110" s="576"/>
      <c r="L110" s="576"/>
      <c r="M110" s="576"/>
      <c r="N110" s="576"/>
      <c r="O110" s="576"/>
      <c r="P110" s="576"/>
      <c r="Q110" s="576"/>
      <c r="R110" s="576"/>
      <c r="S110" s="576"/>
      <c r="T110" s="576"/>
      <c r="U110" s="576"/>
      <c r="V110" s="576"/>
      <c r="W110" s="576"/>
      <c r="X110" s="576"/>
      <c r="Y110" s="576"/>
      <c r="Z110" s="576"/>
      <c r="AA110" s="576"/>
      <c r="AB110" s="576"/>
      <c r="AC110" s="576"/>
      <c r="AD110" s="576"/>
      <c r="AE110" s="576"/>
      <c r="AF110" s="576"/>
      <c r="AG110" s="576"/>
      <c r="AH110" s="576"/>
      <c r="AI110" s="576"/>
      <c r="AJ110" s="576"/>
      <c r="AK110" s="576"/>
      <c r="AL110" s="576"/>
    </row>
    <row r="111" spans="1:38" ht="18.75" hidden="1">
      <c r="A111" s="568" t="s">
        <v>522</v>
      </c>
      <c r="B111" s="569" t="s">
        <v>542</v>
      </c>
      <c r="C111" s="577"/>
      <c r="D111" s="572"/>
      <c r="E111" s="572"/>
      <c r="F111" s="581"/>
      <c r="G111" s="576"/>
      <c r="H111" s="576"/>
      <c r="I111" s="576"/>
      <c r="J111" s="576"/>
      <c r="K111" s="576"/>
      <c r="L111" s="576"/>
      <c r="M111" s="576"/>
      <c r="N111" s="576"/>
      <c r="O111" s="576"/>
      <c r="P111" s="576"/>
      <c r="Q111" s="576"/>
      <c r="R111" s="576"/>
      <c r="S111" s="576"/>
      <c r="T111" s="576"/>
      <c r="U111" s="576"/>
      <c r="V111" s="576"/>
      <c r="W111" s="576"/>
      <c r="X111" s="576"/>
      <c r="Y111" s="576"/>
      <c r="Z111" s="576"/>
      <c r="AA111" s="576"/>
      <c r="AB111" s="576"/>
      <c r="AC111" s="576"/>
      <c r="AD111" s="576"/>
      <c r="AE111" s="576"/>
      <c r="AF111" s="576"/>
      <c r="AG111" s="576"/>
      <c r="AH111" s="576"/>
      <c r="AI111" s="576"/>
      <c r="AJ111" s="576"/>
      <c r="AK111" s="576"/>
      <c r="AL111" s="576"/>
    </row>
    <row r="112" spans="1:38" ht="18.75" hidden="1">
      <c r="A112" s="568" t="s">
        <v>523</v>
      </c>
      <c r="B112" s="569" t="s">
        <v>543</v>
      </c>
      <c r="C112" s="577"/>
      <c r="D112" s="572"/>
      <c r="E112" s="572"/>
      <c r="F112" s="581"/>
      <c r="G112" s="576"/>
      <c r="H112" s="576"/>
      <c r="I112" s="576"/>
      <c r="J112" s="576"/>
      <c r="K112" s="576"/>
      <c r="L112" s="576"/>
      <c r="M112" s="576"/>
      <c r="N112" s="576"/>
      <c r="O112" s="576"/>
      <c r="P112" s="576"/>
      <c r="Q112" s="576"/>
      <c r="R112" s="576"/>
      <c r="S112" s="576"/>
      <c r="T112" s="576"/>
      <c r="U112" s="576"/>
      <c r="V112" s="576"/>
      <c r="W112" s="576"/>
      <c r="X112" s="576"/>
      <c r="Y112" s="576"/>
      <c r="Z112" s="576"/>
      <c r="AA112" s="576"/>
      <c r="AB112" s="576"/>
      <c r="AC112" s="576"/>
      <c r="AD112" s="576"/>
      <c r="AE112" s="576"/>
      <c r="AF112" s="576"/>
      <c r="AG112" s="576"/>
      <c r="AH112" s="576"/>
      <c r="AI112" s="576"/>
      <c r="AJ112" s="576"/>
      <c r="AK112" s="576"/>
      <c r="AL112" s="576"/>
    </row>
    <row r="113" spans="1:38" ht="18.75" hidden="1">
      <c r="A113" s="560">
        <v>7</v>
      </c>
      <c r="B113" s="565" t="s">
        <v>233</v>
      </c>
      <c r="C113" s="577"/>
      <c r="D113" s="572"/>
      <c r="E113" s="572"/>
      <c r="F113" s="581"/>
      <c r="G113" s="576"/>
      <c r="H113" s="576"/>
      <c r="I113" s="576"/>
      <c r="J113" s="576"/>
      <c r="K113" s="576"/>
      <c r="L113" s="576"/>
      <c r="M113" s="576"/>
      <c r="N113" s="576"/>
      <c r="O113" s="576"/>
      <c r="P113" s="576"/>
      <c r="Q113" s="576"/>
      <c r="R113" s="576"/>
      <c r="S113" s="576"/>
      <c r="T113" s="576"/>
      <c r="U113" s="576"/>
      <c r="V113" s="576"/>
      <c r="W113" s="576"/>
      <c r="X113" s="576"/>
      <c r="Y113" s="576"/>
      <c r="Z113" s="576"/>
      <c r="AA113" s="576"/>
      <c r="AB113" s="576"/>
      <c r="AC113" s="576"/>
      <c r="AD113" s="576"/>
      <c r="AE113" s="576"/>
      <c r="AF113" s="576"/>
      <c r="AG113" s="576"/>
      <c r="AH113" s="576"/>
      <c r="AI113" s="576"/>
      <c r="AJ113" s="576"/>
      <c r="AK113" s="576"/>
      <c r="AL113" s="576"/>
    </row>
    <row r="114" spans="1:38" ht="18.75" hidden="1">
      <c r="A114" s="568" t="s">
        <v>524</v>
      </c>
      <c r="B114" s="569" t="s">
        <v>542</v>
      </c>
      <c r="C114" s="577"/>
      <c r="D114" s="572"/>
      <c r="E114" s="572"/>
      <c r="F114" s="581"/>
      <c r="G114" s="576"/>
      <c r="H114" s="576"/>
      <c r="I114" s="576"/>
      <c r="J114" s="576"/>
      <c r="K114" s="576"/>
      <c r="L114" s="576"/>
      <c r="M114" s="576"/>
      <c r="N114" s="576"/>
      <c r="O114" s="576"/>
      <c r="P114" s="576"/>
      <c r="Q114" s="576"/>
      <c r="R114" s="576"/>
      <c r="S114" s="576"/>
      <c r="T114" s="576"/>
      <c r="U114" s="576"/>
      <c r="V114" s="576"/>
      <c r="W114" s="576"/>
      <c r="X114" s="576"/>
      <c r="Y114" s="576"/>
      <c r="Z114" s="576"/>
      <c r="AA114" s="576"/>
      <c r="AB114" s="576"/>
      <c r="AC114" s="576"/>
      <c r="AD114" s="576"/>
      <c r="AE114" s="576"/>
      <c r="AF114" s="576"/>
      <c r="AG114" s="576"/>
      <c r="AH114" s="576"/>
      <c r="AI114" s="576"/>
      <c r="AJ114" s="576"/>
      <c r="AK114" s="576"/>
      <c r="AL114" s="576"/>
    </row>
    <row r="115" spans="1:38" ht="18.75" hidden="1">
      <c r="A115" s="568" t="s">
        <v>525</v>
      </c>
      <c r="B115" s="569" t="s">
        <v>543</v>
      </c>
      <c r="C115" s="577"/>
      <c r="D115" s="572"/>
      <c r="E115" s="572"/>
      <c r="F115" s="581"/>
      <c r="G115" s="576"/>
      <c r="H115" s="576"/>
      <c r="I115" s="576"/>
      <c r="J115" s="576"/>
      <c r="K115" s="576"/>
      <c r="L115" s="576"/>
      <c r="M115" s="576"/>
      <c r="N115" s="576"/>
      <c r="O115" s="576"/>
      <c r="P115" s="576"/>
      <c r="Q115" s="576"/>
      <c r="R115" s="576"/>
      <c r="S115" s="576"/>
      <c r="T115" s="576"/>
      <c r="U115" s="576"/>
      <c r="V115" s="576"/>
      <c r="W115" s="576"/>
      <c r="X115" s="576"/>
      <c r="Y115" s="576"/>
      <c r="Z115" s="576"/>
      <c r="AA115" s="576"/>
      <c r="AB115" s="576"/>
      <c r="AC115" s="576"/>
      <c r="AD115" s="576"/>
      <c r="AE115" s="576"/>
      <c r="AF115" s="576"/>
      <c r="AG115" s="576"/>
      <c r="AH115" s="576"/>
      <c r="AI115" s="576"/>
      <c r="AJ115" s="576"/>
      <c r="AK115" s="576"/>
      <c r="AL115" s="576"/>
    </row>
    <row r="116" spans="1:38" ht="18.75" hidden="1">
      <c r="A116" s="560">
        <v>8</v>
      </c>
      <c r="B116" s="565" t="s">
        <v>424</v>
      </c>
      <c r="C116" s="577"/>
      <c r="D116" s="572"/>
      <c r="E116" s="572"/>
      <c r="F116" s="581"/>
      <c r="G116" s="576"/>
      <c r="H116" s="576"/>
      <c r="I116" s="576"/>
      <c r="J116" s="576"/>
      <c r="K116" s="576"/>
      <c r="L116" s="576"/>
      <c r="M116" s="576"/>
      <c r="N116" s="576"/>
      <c r="O116" s="576"/>
      <c r="P116" s="576"/>
      <c r="Q116" s="576"/>
      <c r="R116" s="576"/>
      <c r="S116" s="576"/>
      <c r="T116" s="576"/>
      <c r="U116" s="576"/>
      <c r="V116" s="576"/>
      <c r="W116" s="576"/>
      <c r="X116" s="576"/>
      <c r="Y116" s="576"/>
      <c r="Z116" s="576"/>
      <c r="AA116" s="576"/>
      <c r="AB116" s="576"/>
      <c r="AC116" s="576"/>
      <c r="AD116" s="576"/>
      <c r="AE116" s="576"/>
      <c r="AF116" s="576"/>
      <c r="AG116" s="576"/>
      <c r="AH116" s="576"/>
      <c r="AI116" s="576"/>
      <c r="AJ116" s="576"/>
      <c r="AK116" s="576"/>
      <c r="AL116" s="576"/>
    </row>
    <row r="117" spans="1:38" ht="18.75" hidden="1">
      <c r="A117" s="568" t="s">
        <v>527</v>
      </c>
      <c r="B117" s="569" t="s">
        <v>542</v>
      </c>
      <c r="C117" s="577"/>
      <c r="D117" s="572"/>
      <c r="E117" s="572"/>
      <c r="F117" s="581"/>
      <c r="G117" s="576"/>
      <c r="H117" s="576"/>
      <c r="I117" s="576"/>
      <c r="J117" s="576"/>
      <c r="K117" s="576"/>
      <c r="L117" s="576"/>
      <c r="M117" s="576"/>
      <c r="N117" s="576"/>
      <c r="O117" s="576"/>
      <c r="P117" s="576"/>
      <c r="Q117" s="576"/>
      <c r="R117" s="576"/>
      <c r="S117" s="576"/>
      <c r="T117" s="576"/>
      <c r="U117" s="576"/>
      <c r="V117" s="576"/>
      <c r="W117" s="576"/>
      <c r="X117" s="576"/>
      <c r="Y117" s="576"/>
      <c r="Z117" s="576"/>
      <c r="AA117" s="576"/>
      <c r="AB117" s="576"/>
      <c r="AC117" s="576"/>
      <c r="AD117" s="576"/>
      <c r="AE117" s="576"/>
      <c r="AF117" s="576"/>
      <c r="AG117" s="576"/>
      <c r="AH117" s="576"/>
      <c r="AI117" s="576"/>
      <c r="AJ117" s="576"/>
      <c r="AK117" s="576"/>
      <c r="AL117" s="576"/>
    </row>
    <row r="118" spans="1:38" ht="18.75" hidden="1">
      <c r="A118" s="568" t="s">
        <v>528</v>
      </c>
      <c r="B118" s="569" t="s">
        <v>543</v>
      </c>
      <c r="C118" s="577"/>
      <c r="D118" s="572"/>
      <c r="E118" s="572"/>
      <c r="F118" s="581"/>
      <c r="G118" s="576"/>
      <c r="H118" s="576"/>
      <c r="I118" s="576"/>
      <c r="J118" s="576"/>
      <c r="K118" s="576"/>
      <c r="L118" s="576"/>
      <c r="M118" s="576"/>
      <c r="N118" s="576"/>
      <c r="O118" s="576"/>
      <c r="P118" s="576"/>
      <c r="Q118" s="576"/>
      <c r="R118" s="576"/>
      <c r="S118" s="576"/>
      <c r="T118" s="576"/>
      <c r="U118" s="576"/>
      <c r="V118" s="576"/>
      <c r="W118" s="576"/>
      <c r="X118" s="576"/>
      <c r="Y118" s="576"/>
      <c r="Z118" s="576"/>
      <c r="AA118" s="576"/>
      <c r="AB118" s="576"/>
      <c r="AC118" s="576"/>
      <c r="AD118" s="576"/>
      <c r="AE118" s="576"/>
      <c r="AF118" s="576"/>
      <c r="AG118" s="576"/>
      <c r="AH118" s="576"/>
      <c r="AI118" s="576"/>
      <c r="AJ118" s="576"/>
      <c r="AK118" s="576"/>
      <c r="AL118" s="576"/>
    </row>
    <row r="119" spans="1:38" ht="20.25" customHeight="1" hidden="1">
      <c r="A119" s="560">
        <v>9</v>
      </c>
      <c r="B119" s="582" t="s">
        <v>529</v>
      </c>
      <c r="C119" s="577"/>
      <c r="D119" s="572"/>
      <c r="E119" s="572"/>
      <c r="F119" s="581"/>
      <c r="G119" s="576"/>
      <c r="H119" s="576"/>
      <c r="I119" s="576"/>
      <c r="J119" s="576"/>
      <c r="K119" s="576"/>
      <c r="L119" s="576"/>
      <c r="M119" s="576"/>
      <c r="N119" s="576"/>
      <c r="O119" s="576"/>
      <c r="P119" s="576"/>
      <c r="Q119" s="576"/>
      <c r="R119" s="576"/>
      <c r="S119" s="576"/>
      <c r="T119" s="576"/>
      <c r="U119" s="576"/>
      <c r="V119" s="576"/>
      <c r="W119" s="576"/>
      <c r="X119" s="576"/>
      <c r="Y119" s="576"/>
      <c r="Z119" s="576"/>
      <c r="AA119" s="576"/>
      <c r="AB119" s="576"/>
      <c r="AC119" s="576"/>
      <c r="AD119" s="576"/>
      <c r="AE119" s="576"/>
      <c r="AF119" s="576"/>
      <c r="AG119" s="576"/>
      <c r="AH119" s="576"/>
      <c r="AI119" s="576"/>
      <c r="AJ119" s="576"/>
      <c r="AK119" s="576"/>
      <c r="AL119" s="576"/>
    </row>
    <row r="120" spans="1:38" ht="18.75" hidden="1">
      <c r="A120" s="568" t="s">
        <v>530</v>
      </c>
      <c r="B120" s="569" t="s">
        <v>542</v>
      </c>
      <c r="C120" s="577"/>
      <c r="D120" s="572"/>
      <c r="E120" s="572"/>
      <c r="F120" s="581"/>
      <c r="G120" s="576"/>
      <c r="H120" s="576"/>
      <c r="I120" s="576"/>
      <c r="J120" s="576"/>
      <c r="K120" s="576"/>
      <c r="L120" s="576"/>
      <c r="M120" s="576"/>
      <c r="N120" s="576"/>
      <c r="O120" s="576"/>
      <c r="P120" s="576"/>
      <c r="Q120" s="576"/>
      <c r="R120" s="576"/>
      <c r="S120" s="576"/>
      <c r="T120" s="576"/>
      <c r="U120" s="576"/>
      <c r="V120" s="576"/>
      <c r="W120" s="576"/>
      <c r="X120" s="576"/>
      <c r="Y120" s="576"/>
      <c r="Z120" s="576"/>
      <c r="AA120" s="576"/>
      <c r="AB120" s="576"/>
      <c r="AC120" s="576"/>
      <c r="AD120" s="576"/>
      <c r="AE120" s="576"/>
      <c r="AF120" s="576"/>
      <c r="AG120" s="576"/>
      <c r="AH120" s="576"/>
      <c r="AI120" s="576"/>
      <c r="AJ120" s="576"/>
      <c r="AK120" s="576"/>
      <c r="AL120" s="576"/>
    </row>
    <row r="121" spans="1:38" ht="18.75" hidden="1">
      <c r="A121" s="568" t="s">
        <v>531</v>
      </c>
      <c r="B121" s="569" t="s">
        <v>543</v>
      </c>
      <c r="C121" s="577"/>
      <c r="D121" s="572"/>
      <c r="E121" s="572"/>
      <c r="F121" s="581"/>
      <c r="G121" s="576"/>
      <c r="H121" s="576"/>
      <c r="I121" s="576"/>
      <c r="J121" s="576"/>
      <c r="K121" s="576"/>
      <c r="L121" s="576"/>
      <c r="M121" s="576"/>
      <c r="N121" s="576"/>
      <c r="O121" s="576"/>
      <c r="P121" s="576"/>
      <c r="Q121" s="576"/>
      <c r="R121" s="576"/>
      <c r="S121" s="576"/>
      <c r="T121" s="576"/>
      <c r="U121" s="576"/>
      <c r="V121" s="576"/>
      <c r="W121" s="576"/>
      <c r="X121" s="576"/>
      <c r="Y121" s="576"/>
      <c r="Z121" s="576"/>
      <c r="AA121" s="576"/>
      <c r="AB121" s="576"/>
      <c r="AC121" s="576"/>
      <c r="AD121" s="576"/>
      <c r="AE121" s="576"/>
      <c r="AF121" s="576"/>
      <c r="AG121" s="576"/>
      <c r="AH121" s="576"/>
      <c r="AI121" s="576"/>
      <c r="AJ121" s="576"/>
      <c r="AK121" s="576"/>
      <c r="AL121" s="576"/>
    </row>
    <row r="122" spans="1:38" ht="18.75" hidden="1">
      <c r="A122" s="560">
        <v>10</v>
      </c>
      <c r="B122" s="565" t="s">
        <v>532</v>
      </c>
      <c r="C122" s="577"/>
      <c r="D122" s="572"/>
      <c r="E122" s="572"/>
      <c r="F122" s="581"/>
      <c r="G122" s="576"/>
      <c r="H122" s="576"/>
      <c r="I122" s="576"/>
      <c r="J122" s="576"/>
      <c r="K122" s="576"/>
      <c r="L122" s="576"/>
      <c r="M122" s="576"/>
      <c r="N122" s="576"/>
      <c r="O122" s="576"/>
      <c r="P122" s="576"/>
      <c r="Q122" s="576"/>
      <c r="R122" s="576"/>
      <c r="S122" s="576"/>
      <c r="T122" s="576"/>
      <c r="U122" s="576"/>
      <c r="V122" s="576"/>
      <c r="W122" s="576"/>
      <c r="X122" s="576"/>
      <c r="Y122" s="576"/>
      <c r="Z122" s="576"/>
      <c r="AA122" s="576"/>
      <c r="AB122" s="576"/>
      <c r="AC122" s="576"/>
      <c r="AD122" s="576"/>
      <c r="AE122" s="576"/>
      <c r="AF122" s="576"/>
      <c r="AG122" s="576"/>
      <c r="AH122" s="576"/>
      <c r="AI122" s="576"/>
      <c r="AJ122" s="576"/>
      <c r="AK122" s="576"/>
      <c r="AL122" s="576"/>
    </row>
    <row r="123" spans="1:38" ht="18.75" hidden="1">
      <c r="A123" s="568" t="s">
        <v>533</v>
      </c>
      <c r="B123" s="569" t="s">
        <v>542</v>
      </c>
      <c r="C123" s="577"/>
      <c r="D123" s="572"/>
      <c r="E123" s="572"/>
      <c r="F123" s="581"/>
      <c r="G123" s="576"/>
      <c r="H123" s="576"/>
      <c r="I123" s="576"/>
      <c r="J123" s="576"/>
      <c r="K123" s="576"/>
      <c r="L123" s="576"/>
      <c r="M123" s="576"/>
      <c r="N123" s="576"/>
      <c r="O123" s="576"/>
      <c r="P123" s="576"/>
      <c r="Q123" s="576"/>
      <c r="R123" s="576"/>
      <c r="S123" s="576"/>
      <c r="T123" s="576"/>
      <c r="U123" s="576"/>
      <c r="V123" s="576"/>
      <c r="W123" s="576"/>
      <c r="X123" s="576"/>
      <c r="Y123" s="576"/>
      <c r="Z123" s="576"/>
      <c r="AA123" s="576"/>
      <c r="AB123" s="576"/>
      <c r="AC123" s="576"/>
      <c r="AD123" s="576"/>
      <c r="AE123" s="576"/>
      <c r="AF123" s="576"/>
      <c r="AG123" s="576"/>
      <c r="AH123" s="576"/>
      <c r="AI123" s="576"/>
      <c r="AJ123" s="576"/>
      <c r="AK123" s="576"/>
      <c r="AL123" s="576"/>
    </row>
    <row r="124" spans="1:38" ht="18.75" hidden="1">
      <c r="A124" s="568" t="s">
        <v>534</v>
      </c>
      <c r="B124" s="569" t="s">
        <v>543</v>
      </c>
      <c r="C124" s="577"/>
      <c r="D124" s="572"/>
      <c r="E124" s="572"/>
      <c r="F124" s="581"/>
      <c r="G124" s="576"/>
      <c r="H124" s="576"/>
      <c r="I124" s="576"/>
      <c r="J124" s="576"/>
      <c r="K124" s="576"/>
      <c r="L124" s="576"/>
      <c r="M124" s="576"/>
      <c r="N124" s="576"/>
      <c r="O124" s="576"/>
      <c r="P124" s="576"/>
      <c r="Q124" s="576"/>
      <c r="R124" s="576"/>
      <c r="S124" s="576"/>
      <c r="T124" s="576"/>
      <c r="U124" s="576"/>
      <c r="V124" s="576"/>
      <c r="W124" s="576"/>
      <c r="X124" s="576"/>
      <c r="Y124" s="576"/>
      <c r="Z124" s="576"/>
      <c r="AA124" s="576"/>
      <c r="AB124" s="576"/>
      <c r="AC124" s="576"/>
      <c r="AD124" s="576"/>
      <c r="AE124" s="576"/>
      <c r="AF124" s="576"/>
      <c r="AG124" s="576"/>
      <c r="AH124" s="576"/>
      <c r="AI124" s="576"/>
      <c r="AJ124" s="576"/>
      <c r="AK124" s="576"/>
      <c r="AL124" s="576"/>
    </row>
    <row r="125" spans="1:38" ht="18.75" hidden="1">
      <c r="A125" s="560" t="s">
        <v>68</v>
      </c>
      <c r="B125" s="565" t="s">
        <v>544</v>
      </c>
      <c r="C125" s="577"/>
      <c r="D125" s="572"/>
      <c r="E125" s="572"/>
      <c r="F125" s="581"/>
      <c r="G125" s="576"/>
      <c r="H125" s="576"/>
      <c r="I125" s="576"/>
      <c r="J125" s="576"/>
      <c r="K125" s="576"/>
      <c r="L125" s="576"/>
      <c r="M125" s="576"/>
      <c r="N125" s="576"/>
      <c r="O125" s="576"/>
      <c r="P125" s="576"/>
      <c r="Q125" s="576"/>
      <c r="R125" s="576"/>
      <c r="S125" s="576"/>
      <c r="T125" s="576"/>
      <c r="U125" s="576"/>
      <c r="V125" s="576"/>
      <c r="W125" s="576"/>
      <c r="X125" s="576"/>
      <c r="Y125" s="576"/>
      <c r="Z125" s="576"/>
      <c r="AA125" s="576"/>
      <c r="AB125" s="576"/>
      <c r="AC125" s="576"/>
      <c r="AD125" s="576"/>
      <c r="AE125" s="576"/>
      <c r="AF125" s="576"/>
      <c r="AG125" s="576"/>
      <c r="AH125" s="576"/>
      <c r="AI125" s="576"/>
      <c r="AJ125" s="576"/>
      <c r="AK125" s="576"/>
      <c r="AL125" s="576"/>
    </row>
    <row r="126" spans="1:38" ht="18.75" hidden="1">
      <c r="A126" s="560">
        <v>1</v>
      </c>
      <c r="B126" s="565" t="s">
        <v>225</v>
      </c>
      <c r="C126" s="577"/>
      <c r="D126" s="572"/>
      <c r="E126" s="572"/>
      <c r="F126" s="581"/>
      <c r="G126" s="576"/>
      <c r="H126" s="576"/>
      <c r="I126" s="576"/>
      <c r="J126" s="576"/>
      <c r="K126" s="576"/>
      <c r="L126" s="576"/>
      <c r="M126" s="576"/>
      <c r="N126" s="576"/>
      <c r="O126" s="576"/>
      <c r="P126" s="576"/>
      <c r="Q126" s="576"/>
      <c r="R126" s="576"/>
      <c r="S126" s="576"/>
      <c r="T126" s="576"/>
      <c r="U126" s="576"/>
      <c r="V126" s="576"/>
      <c r="W126" s="576"/>
      <c r="X126" s="576"/>
      <c r="Y126" s="576"/>
      <c r="Z126" s="576"/>
      <c r="AA126" s="576"/>
      <c r="AB126" s="576"/>
      <c r="AC126" s="576"/>
      <c r="AD126" s="576"/>
      <c r="AE126" s="576"/>
      <c r="AF126" s="576"/>
      <c r="AG126" s="576"/>
      <c r="AH126" s="576"/>
      <c r="AI126" s="576"/>
      <c r="AJ126" s="576"/>
      <c r="AK126" s="576"/>
      <c r="AL126" s="576"/>
    </row>
    <row r="127" spans="1:38" ht="18.75" hidden="1">
      <c r="A127" s="568" t="s">
        <v>57</v>
      </c>
      <c r="B127" s="569" t="s">
        <v>542</v>
      </c>
      <c r="C127" s="577"/>
      <c r="D127" s="572"/>
      <c r="E127" s="572"/>
      <c r="F127" s="581"/>
      <c r="G127" s="576"/>
      <c r="H127" s="576"/>
      <c r="I127" s="576"/>
      <c r="J127" s="576"/>
      <c r="K127" s="576"/>
      <c r="L127" s="576"/>
      <c r="M127" s="576"/>
      <c r="N127" s="576"/>
      <c r="O127" s="576"/>
      <c r="P127" s="576"/>
      <c r="Q127" s="576"/>
      <c r="R127" s="576"/>
      <c r="S127" s="576"/>
      <c r="T127" s="576"/>
      <c r="U127" s="576"/>
      <c r="V127" s="576"/>
      <c r="W127" s="576"/>
      <c r="X127" s="576"/>
      <c r="Y127" s="576"/>
      <c r="Z127" s="576"/>
      <c r="AA127" s="576"/>
      <c r="AB127" s="576"/>
      <c r="AC127" s="576"/>
      <c r="AD127" s="576"/>
      <c r="AE127" s="576"/>
      <c r="AF127" s="576"/>
      <c r="AG127" s="576"/>
      <c r="AH127" s="576"/>
      <c r="AI127" s="576"/>
      <c r="AJ127" s="576"/>
      <c r="AK127" s="576"/>
      <c r="AL127" s="576"/>
    </row>
    <row r="128" spans="1:38" ht="18.75" hidden="1">
      <c r="A128" s="568" t="s">
        <v>58</v>
      </c>
      <c r="B128" s="569" t="s">
        <v>543</v>
      </c>
      <c r="C128" s="577"/>
      <c r="D128" s="572"/>
      <c r="E128" s="572"/>
      <c r="F128" s="581"/>
      <c r="G128" s="576"/>
      <c r="H128" s="576"/>
      <c r="I128" s="576"/>
      <c r="J128" s="576"/>
      <c r="K128" s="576"/>
      <c r="L128" s="576"/>
      <c r="M128" s="576"/>
      <c r="N128" s="576"/>
      <c r="O128" s="576"/>
      <c r="P128" s="576"/>
      <c r="Q128" s="576"/>
      <c r="R128" s="576"/>
      <c r="S128" s="576"/>
      <c r="T128" s="576"/>
      <c r="U128" s="576"/>
      <c r="V128" s="576"/>
      <c r="W128" s="576"/>
      <c r="X128" s="576"/>
      <c r="Y128" s="576"/>
      <c r="Z128" s="576"/>
      <c r="AA128" s="576"/>
      <c r="AB128" s="576"/>
      <c r="AC128" s="576"/>
      <c r="AD128" s="576"/>
      <c r="AE128" s="576"/>
      <c r="AF128" s="576"/>
      <c r="AG128" s="576"/>
      <c r="AH128" s="576"/>
      <c r="AI128" s="576"/>
      <c r="AJ128" s="576"/>
      <c r="AK128" s="576"/>
      <c r="AL128" s="576"/>
    </row>
    <row r="129" spans="1:38" ht="18.75" hidden="1">
      <c r="A129" s="573">
        <v>2</v>
      </c>
      <c r="B129" s="565" t="s">
        <v>508</v>
      </c>
      <c r="C129" s="577"/>
      <c r="D129" s="572"/>
      <c r="E129" s="572"/>
      <c r="F129" s="581"/>
      <c r="G129" s="576"/>
      <c r="H129" s="576"/>
      <c r="I129" s="576"/>
      <c r="J129" s="576"/>
      <c r="K129" s="576"/>
      <c r="L129" s="576"/>
      <c r="M129" s="576"/>
      <c r="N129" s="576"/>
      <c r="O129" s="576"/>
      <c r="P129" s="576"/>
      <c r="Q129" s="576"/>
      <c r="R129" s="576"/>
      <c r="S129" s="576"/>
      <c r="T129" s="576"/>
      <c r="U129" s="576"/>
      <c r="V129" s="576"/>
      <c r="W129" s="576"/>
      <c r="X129" s="576"/>
      <c r="Y129" s="576"/>
      <c r="Z129" s="576"/>
      <c r="AA129" s="576"/>
      <c r="AB129" s="576"/>
      <c r="AC129" s="576"/>
      <c r="AD129" s="576"/>
      <c r="AE129" s="576"/>
      <c r="AF129" s="576"/>
      <c r="AG129" s="576"/>
      <c r="AH129" s="576"/>
      <c r="AI129" s="576"/>
      <c r="AJ129" s="576"/>
      <c r="AK129" s="576"/>
      <c r="AL129" s="576"/>
    </row>
    <row r="130" spans="1:38" ht="18.75" hidden="1">
      <c r="A130" s="568" t="s">
        <v>75</v>
      </c>
      <c r="B130" s="569" t="s">
        <v>542</v>
      </c>
      <c r="C130" s="577"/>
      <c r="D130" s="572"/>
      <c r="E130" s="572"/>
      <c r="F130" s="581"/>
      <c r="G130" s="576"/>
      <c r="H130" s="576"/>
      <c r="I130" s="576"/>
      <c r="J130" s="576"/>
      <c r="K130" s="576"/>
      <c r="L130" s="576"/>
      <c r="M130" s="576"/>
      <c r="N130" s="576"/>
      <c r="O130" s="576"/>
      <c r="P130" s="576"/>
      <c r="Q130" s="576"/>
      <c r="R130" s="576"/>
      <c r="S130" s="576"/>
      <c r="T130" s="576"/>
      <c r="U130" s="576"/>
      <c r="V130" s="576"/>
      <c r="W130" s="576"/>
      <c r="X130" s="576"/>
      <c r="Y130" s="576"/>
      <c r="Z130" s="576"/>
      <c r="AA130" s="576"/>
      <c r="AB130" s="576"/>
      <c r="AC130" s="576"/>
      <c r="AD130" s="576"/>
      <c r="AE130" s="576"/>
      <c r="AF130" s="576"/>
      <c r="AG130" s="576"/>
      <c r="AH130" s="576"/>
      <c r="AI130" s="576"/>
      <c r="AJ130" s="576"/>
      <c r="AK130" s="576"/>
      <c r="AL130" s="576"/>
    </row>
    <row r="131" spans="1:38" ht="18.75" hidden="1">
      <c r="A131" s="568" t="s">
        <v>14</v>
      </c>
      <c r="B131" s="569" t="s">
        <v>543</v>
      </c>
      <c r="C131" s="577"/>
      <c r="D131" s="572"/>
      <c r="E131" s="572"/>
      <c r="F131" s="581"/>
      <c r="G131" s="576"/>
      <c r="H131" s="576"/>
      <c r="I131" s="576"/>
      <c r="J131" s="576"/>
      <c r="K131" s="576"/>
      <c r="L131" s="576"/>
      <c r="M131" s="576"/>
      <c r="N131" s="576"/>
      <c r="O131" s="576"/>
      <c r="P131" s="576"/>
      <c r="Q131" s="576"/>
      <c r="R131" s="576"/>
      <c r="S131" s="576"/>
      <c r="T131" s="576"/>
      <c r="U131" s="576"/>
      <c r="V131" s="576"/>
      <c r="W131" s="576"/>
      <c r="X131" s="576"/>
      <c r="Y131" s="576"/>
      <c r="Z131" s="576"/>
      <c r="AA131" s="576"/>
      <c r="AB131" s="576"/>
      <c r="AC131" s="576"/>
      <c r="AD131" s="576"/>
      <c r="AE131" s="576"/>
      <c r="AF131" s="576"/>
      <c r="AG131" s="576"/>
      <c r="AH131" s="576"/>
      <c r="AI131" s="576"/>
      <c r="AJ131" s="576"/>
      <c r="AK131" s="576"/>
      <c r="AL131" s="576"/>
    </row>
    <row r="132" spans="1:38" ht="18.75" hidden="1">
      <c r="A132" s="560">
        <v>3</v>
      </c>
      <c r="B132" s="565" t="s">
        <v>515</v>
      </c>
      <c r="C132" s="577"/>
      <c r="D132" s="572"/>
      <c r="E132" s="572"/>
      <c r="F132" s="581"/>
      <c r="G132" s="576"/>
      <c r="H132" s="576"/>
      <c r="I132" s="576"/>
      <c r="J132" s="576"/>
      <c r="K132" s="576"/>
      <c r="L132" s="576"/>
      <c r="M132" s="576"/>
      <c r="N132" s="576"/>
      <c r="O132" s="576"/>
      <c r="P132" s="576"/>
      <c r="Q132" s="576"/>
      <c r="R132" s="576"/>
      <c r="S132" s="576"/>
      <c r="T132" s="576"/>
      <c r="U132" s="576"/>
      <c r="V132" s="576"/>
      <c r="W132" s="576"/>
      <c r="X132" s="576"/>
      <c r="Y132" s="576"/>
      <c r="Z132" s="576"/>
      <c r="AA132" s="576"/>
      <c r="AB132" s="576"/>
      <c r="AC132" s="576"/>
      <c r="AD132" s="576"/>
      <c r="AE132" s="576"/>
      <c r="AF132" s="576"/>
      <c r="AG132" s="576"/>
      <c r="AH132" s="576"/>
      <c r="AI132" s="576"/>
      <c r="AJ132" s="576"/>
      <c r="AK132" s="576"/>
      <c r="AL132" s="576"/>
    </row>
    <row r="133" spans="1:38" ht="18.75" hidden="1">
      <c r="A133" s="568" t="s">
        <v>80</v>
      </c>
      <c r="B133" s="569" t="s">
        <v>542</v>
      </c>
      <c r="C133" s="577"/>
      <c r="D133" s="572"/>
      <c r="E133" s="572"/>
      <c r="F133" s="581"/>
      <c r="G133" s="576"/>
      <c r="H133" s="576"/>
      <c r="I133" s="576"/>
      <c r="J133" s="576"/>
      <c r="K133" s="576"/>
      <c r="L133" s="576"/>
      <c r="M133" s="576"/>
      <c r="N133" s="576"/>
      <c r="O133" s="576"/>
      <c r="P133" s="576"/>
      <c r="Q133" s="576"/>
      <c r="R133" s="576"/>
      <c r="S133" s="576"/>
      <c r="T133" s="576"/>
      <c r="U133" s="576"/>
      <c r="V133" s="576"/>
      <c r="W133" s="576"/>
      <c r="X133" s="576"/>
      <c r="Y133" s="576"/>
      <c r="Z133" s="576"/>
      <c r="AA133" s="576"/>
      <c r="AB133" s="576"/>
      <c r="AC133" s="576"/>
      <c r="AD133" s="576"/>
      <c r="AE133" s="576"/>
      <c r="AF133" s="576"/>
      <c r="AG133" s="576"/>
      <c r="AH133" s="576"/>
      <c r="AI133" s="576"/>
      <c r="AJ133" s="576"/>
      <c r="AK133" s="576"/>
      <c r="AL133" s="576"/>
    </row>
    <row r="134" spans="1:38" ht="18.75" hidden="1">
      <c r="A134" s="568" t="s">
        <v>82</v>
      </c>
      <c r="B134" s="569" t="s">
        <v>543</v>
      </c>
      <c r="C134" s="577"/>
      <c r="D134" s="572"/>
      <c r="E134" s="572"/>
      <c r="F134" s="581"/>
      <c r="G134" s="576"/>
      <c r="H134" s="576"/>
      <c r="I134" s="576"/>
      <c r="J134" s="576"/>
      <c r="K134" s="576"/>
      <c r="L134" s="576"/>
      <c r="M134" s="576"/>
      <c r="N134" s="576"/>
      <c r="O134" s="576"/>
      <c r="P134" s="576"/>
      <c r="Q134" s="576"/>
      <c r="R134" s="576"/>
      <c r="S134" s="576"/>
      <c r="T134" s="576"/>
      <c r="U134" s="576"/>
      <c r="V134" s="576"/>
      <c r="W134" s="576"/>
      <c r="X134" s="576"/>
      <c r="Y134" s="576"/>
      <c r="Z134" s="576"/>
      <c r="AA134" s="576"/>
      <c r="AB134" s="576"/>
      <c r="AC134" s="576"/>
      <c r="AD134" s="576"/>
      <c r="AE134" s="576"/>
      <c r="AF134" s="576"/>
      <c r="AG134" s="576"/>
      <c r="AH134" s="576"/>
      <c r="AI134" s="576"/>
      <c r="AJ134" s="576"/>
      <c r="AK134" s="576"/>
      <c r="AL134" s="576"/>
    </row>
    <row r="135" spans="1:38" ht="18.75" hidden="1">
      <c r="A135" s="560">
        <v>4</v>
      </c>
      <c r="B135" s="565" t="s">
        <v>540</v>
      </c>
      <c r="C135" s="577"/>
      <c r="D135" s="572"/>
      <c r="E135" s="572"/>
      <c r="F135" s="581"/>
      <c r="G135" s="576"/>
      <c r="H135" s="576"/>
      <c r="I135" s="576"/>
      <c r="J135" s="576"/>
      <c r="K135" s="576"/>
      <c r="L135" s="576"/>
      <c r="M135" s="576"/>
      <c r="N135" s="576"/>
      <c r="O135" s="576"/>
      <c r="P135" s="576"/>
      <c r="Q135" s="576"/>
      <c r="R135" s="576"/>
      <c r="S135" s="576"/>
      <c r="T135" s="576"/>
      <c r="U135" s="576"/>
      <c r="V135" s="576"/>
      <c r="W135" s="576"/>
      <c r="X135" s="576"/>
      <c r="Y135" s="576"/>
      <c r="Z135" s="576"/>
      <c r="AA135" s="576"/>
      <c r="AB135" s="576"/>
      <c r="AC135" s="576"/>
      <c r="AD135" s="576"/>
      <c r="AE135" s="576"/>
      <c r="AF135" s="576"/>
      <c r="AG135" s="576"/>
      <c r="AH135" s="576"/>
      <c r="AI135" s="576"/>
      <c r="AJ135" s="576"/>
      <c r="AK135" s="576"/>
      <c r="AL135" s="576"/>
    </row>
    <row r="136" spans="1:38" ht="18.75" hidden="1">
      <c r="A136" s="568" t="s">
        <v>0</v>
      </c>
      <c r="B136" s="569" t="s">
        <v>542</v>
      </c>
      <c r="C136" s="577"/>
      <c r="D136" s="572"/>
      <c r="E136" s="572"/>
      <c r="F136" s="581"/>
      <c r="G136" s="576"/>
      <c r="H136" s="576"/>
      <c r="I136" s="576"/>
      <c r="J136" s="576"/>
      <c r="K136" s="576"/>
      <c r="L136" s="576"/>
      <c r="M136" s="576"/>
      <c r="N136" s="576"/>
      <c r="O136" s="576"/>
      <c r="P136" s="576"/>
      <c r="Q136" s="576"/>
      <c r="R136" s="576"/>
      <c r="S136" s="576"/>
      <c r="T136" s="576"/>
      <c r="U136" s="576"/>
      <c r="V136" s="576"/>
      <c r="W136" s="576"/>
      <c r="X136" s="576"/>
      <c r="Y136" s="576"/>
      <c r="Z136" s="576"/>
      <c r="AA136" s="576"/>
      <c r="AB136" s="576"/>
      <c r="AC136" s="576"/>
      <c r="AD136" s="576"/>
      <c r="AE136" s="576"/>
      <c r="AF136" s="576"/>
      <c r="AG136" s="576"/>
      <c r="AH136" s="576"/>
      <c r="AI136" s="576"/>
      <c r="AJ136" s="576"/>
      <c r="AK136" s="576"/>
      <c r="AL136" s="576"/>
    </row>
    <row r="137" spans="1:38" ht="18.75" hidden="1">
      <c r="A137" s="568" t="s">
        <v>1</v>
      </c>
      <c r="B137" s="569" t="s">
        <v>543</v>
      </c>
      <c r="C137" s="577"/>
      <c r="D137" s="572"/>
      <c r="E137" s="572"/>
      <c r="F137" s="581"/>
      <c r="G137" s="576"/>
      <c r="H137" s="576"/>
      <c r="I137" s="576"/>
      <c r="J137" s="576"/>
      <c r="K137" s="576"/>
      <c r="L137" s="576"/>
      <c r="M137" s="576"/>
      <c r="N137" s="576"/>
      <c r="O137" s="576"/>
      <c r="P137" s="576"/>
      <c r="Q137" s="576"/>
      <c r="R137" s="576"/>
      <c r="S137" s="576"/>
      <c r="T137" s="576"/>
      <c r="U137" s="576"/>
      <c r="V137" s="576"/>
      <c r="W137" s="576"/>
      <c r="X137" s="576"/>
      <c r="Y137" s="576"/>
      <c r="Z137" s="576"/>
      <c r="AA137" s="576"/>
      <c r="AB137" s="576"/>
      <c r="AC137" s="576"/>
      <c r="AD137" s="576"/>
      <c r="AE137" s="576"/>
      <c r="AF137" s="576"/>
      <c r="AG137" s="576"/>
      <c r="AH137" s="576"/>
      <c r="AI137" s="576"/>
      <c r="AJ137" s="576"/>
      <c r="AK137" s="576"/>
      <c r="AL137" s="576"/>
    </row>
    <row r="138" spans="1:38" ht="18.75" hidden="1">
      <c r="A138" s="560">
        <v>5</v>
      </c>
      <c r="B138" s="565" t="s">
        <v>518</v>
      </c>
      <c r="C138" s="577"/>
      <c r="D138" s="572"/>
      <c r="E138" s="572"/>
      <c r="F138" s="581"/>
      <c r="G138" s="576"/>
      <c r="H138" s="576"/>
      <c r="I138" s="576"/>
      <c r="J138" s="576"/>
      <c r="K138" s="576"/>
      <c r="L138" s="576"/>
      <c r="M138" s="576"/>
      <c r="N138" s="576"/>
      <c r="O138" s="576"/>
      <c r="P138" s="576"/>
      <c r="Q138" s="576"/>
      <c r="R138" s="576"/>
      <c r="S138" s="576"/>
      <c r="T138" s="576"/>
      <c r="U138" s="576"/>
      <c r="V138" s="576"/>
      <c r="W138" s="576"/>
      <c r="X138" s="576"/>
      <c r="Y138" s="576"/>
      <c r="Z138" s="576"/>
      <c r="AA138" s="576"/>
      <c r="AB138" s="576"/>
      <c r="AC138" s="576"/>
      <c r="AD138" s="576"/>
      <c r="AE138" s="576"/>
      <c r="AF138" s="576"/>
      <c r="AG138" s="576"/>
      <c r="AH138" s="576"/>
      <c r="AI138" s="576"/>
      <c r="AJ138" s="576"/>
      <c r="AK138" s="576"/>
      <c r="AL138" s="576"/>
    </row>
    <row r="139" spans="1:38" ht="18.75" hidden="1">
      <c r="A139" s="568" t="s">
        <v>519</v>
      </c>
      <c r="B139" s="569" t="s">
        <v>542</v>
      </c>
      <c r="C139" s="577"/>
      <c r="D139" s="572"/>
      <c r="E139" s="572"/>
      <c r="F139" s="581"/>
      <c r="G139" s="576"/>
      <c r="H139" s="576"/>
      <c r="I139" s="576"/>
      <c r="J139" s="576"/>
      <c r="K139" s="576"/>
      <c r="L139" s="576"/>
      <c r="M139" s="576"/>
      <c r="N139" s="576"/>
      <c r="O139" s="576"/>
      <c r="P139" s="576"/>
      <c r="Q139" s="576"/>
      <c r="R139" s="576"/>
      <c r="S139" s="576"/>
      <c r="T139" s="576"/>
      <c r="U139" s="576"/>
      <c r="V139" s="576"/>
      <c r="W139" s="576"/>
      <c r="X139" s="576"/>
      <c r="Y139" s="576"/>
      <c r="Z139" s="576"/>
      <c r="AA139" s="576"/>
      <c r="AB139" s="576"/>
      <c r="AC139" s="576"/>
      <c r="AD139" s="576"/>
      <c r="AE139" s="576"/>
      <c r="AF139" s="576"/>
      <c r="AG139" s="576"/>
      <c r="AH139" s="576"/>
      <c r="AI139" s="576"/>
      <c r="AJ139" s="576"/>
      <c r="AK139" s="576"/>
      <c r="AL139" s="576"/>
    </row>
    <row r="140" spans="1:38" ht="18.75" hidden="1">
      <c r="A140" s="568" t="s">
        <v>14</v>
      </c>
      <c r="B140" s="569" t="s">
        <v>543</v>
      </c>
      <c r="C140" s="577"/>
      <c r="D140" s="572"/>
      <c r="E140" s="572"/>
      <c r="F140" s="581"/>
      <c r="G140" s="576"/>
      <c r="H140" s="576"/>
      <c r="I140" s="576"/>
      <c r="J140" s="576"/>
      <c r="K140" s="576"/>
      <c r="L140" s="576"/>
      <c r="M140" s="576"/>
      <c r="N140" s="576"/>
      <c r="O140" s="576"/>
      <c r="P140" s="576"/>
      <c r="Q140" s="576"/>
      <c r="R140" s="576"/>
      <c r="S140" s="576"/>
      <c r="T140" s="576"/>
      <c r="U140" s="576"/>
      <c r="V140" s="576"/>
      <c r="W140" s="576"/>
      <c r="X140" s="576"/>
      <c r="Y140" s="576"/>
      <c r="Z140" s="576"/>
      <c r="AA140" s="576"/>
      <c r="AB140" s="576"/>
      <c r="AC140" s="576"/>
      <c r="AD140" s="576"/>
      <c r="AE140" s="576"/>
      <c r="AF140" s="576"/>
      <c r="AG140" s="576"/>
      <c r="AH140" s="576"/>
      <c r="AI140" s="576"/>
      <c r="AJ140" s="576"/>
      <c r="AK140" s="576"/>
      <c r="AL140" s="576"/>
    </row>
    <row r="141" spans="1:38" ht="18.75" hidden="1">
      <c r="A141" s="560">
        <v>6</v>
      </c>
      <c r="B141" s="565" t="s">
        <v>521</v>
      </c>
      <c r="C141" s="577"/>
      <c r="D141" s="572"/>
      <c r="E141" s="572"/>
      <c r="F141" s="581"/>
      <c r="G141" s="576"/>
      <c r="H141" s="576"/>
      <c r="I141" s="576"/>
      <c r="J141" s="576"/>
      <c r="K141" s="576"/>
      <c r="L141" s="576"/>
      <c r="M141" s="576"/>
      <c r="N141" s="576"/>
      <c r="O141" s="576"/>
      <c r="P141" s="576"/>
      <c r="Q141" s="576"/>
      <c r="R141" s="576"/>
      <c r="S141" s="576"/>
      <c r="T141" s="576"/>
      <c r="U141" s="576"/>
      <c r="V141" s="576"/>
      <c r="W141" s="576"/>
      <c r="X141" s="576"/>
      <c r="Y141" s="576"/>
      <c r="Z141" s="576"/>
      <c r="AA141" s="576"/>
      <c r="AB141" s="576"/>
      <c r="AC141" s="576"/>
      <c r="AD141" s="576"/>
      <c r="AE141" s="576"/>
      <c r="AF141" s="576"/>
      <c r="AG141" s="576"/>
      <c r="AH141" s="576"/>
      <c r="AI141" s="576"/>
      <c r="AJ141" s="576"/>
      <c r="AK141" s="576"/>
      <c r="AL141" s="576"/>
    </row>
    <row r="142" spans="1:38" ht="18.75" hidden="1">
      <c r="A142" s="568" t="s">
        <v>522</v>
      </c>
      <c r="B142" s="569" t="s">
        <v>542</v>
      </c>
      <c r="C142" s="577"/>
      <c r="D142" s="572"/>
      <c r="E142" s="572"/>
      <c r="F142" s="581"/>
      <c r="G142" s="576"/>
      <c r="H142" s="576"/>
      <c r="I142" s="576"/>
      <c r="J142" s="576"/>
      <c r="K142" s="576"/>
      <c r="L142" s="576"/>
      <c r="M142" s="576"/>
      <c r="N142" s="576"/>
      <c r="O142" s="576"/>
      <c r="P142" s="576"/>
      <c r="Q142" s="576"/>
      <c r="R142" s="576"/>
      <c r="S142" s="576"/>
      <c r="T142" s="576"/>
      <c r="U142" s="576"/>
      <c r="V142" s="576"/>
      <c r="W142" s="576"/>
      <c r="X142" s="576"/>
      <c r="Y142" s="576"/>
      <c r="Z142" s="576"/>
      <c r="AA142" s="576"/>
      <c r="AB142" s="576"/>
      <c r="AC142" s="576"/>
      <c r="AD142" s="576"/>
      <c r="AE142" s="576"/>
      <c r="AF142" s="576"/>
      <c r="AG142" s="576"/>
      <c r="AH142" s="576"/>
      <c r="AI142" s="576"/>
      <c r="AJ142" s="576"/>
      <c r="AK142" s="576"/>
      <c r="AL142" s="576"/>
    </row>
    <row r="143" spans="1:38" ht="18.75" hidden="1">
      <c r="A143" s="568" t="s">
        <v>523</v>
      </c>
      <c r="B143" s="569" t="s">
        <v>543</v>
      </c>
      <c r="C143" s="577"/>
      <c r="D143" s="572"/>
      <c r="E143" s="572"/>
      <c r="F143" s="581"/>
      <c r="G143" s="576"/>
      <c r="H143" s="576"/>
      <c r="I143" s="576"/>
      <c r="J143" s="576"/>
      <c r="K143" s="576"/>
      <c r="L143" s="576"/>
      <c r="M143" s="576"/>
      <c r="N143" s="576"/>
      <c r="O143" s="576"/>
      <c r="P143" s="576"/>
      <c r="Q143" s="576"/>
      <c r="R143" s="576"/>
      <c r="S143" s="576"/>
      <c r="T143" s="576"/>
      <c r="U143" s="576"/>
      <c r="V143" s="576"/>
      <c r="W143" s="576"/>
      <c r="X143" s="576"/>
      <c r="Y143" s="576"/>
      <c r="Z143" s="576"/>
      <c r="AA143" s="576"/>
      <c r="AB143" s="576"/>
      <c r="AC143" s="576"/>
      <c r="AD143" s="576"/>
      <c r="AE143" s="576"/>
      <c r="AF143" s="576"/>
      <c r="AG143" s="576"/>
      <c r="AH143" s="576"/>
      <c r="AI143" s="576"/>
      <c r="AJ143" s="576"/>
      <c r="AK143" s="576"/>
      <c r="AL143" s="576"/>
    </row>
    <row r="144" spans="1:38" ht="18.75" hidden="1">
      <c r="A144" s="560">
        <v>7</v>
      </c>
      <c r="B144" s="565" t="s">
        <v>233</v>
      </c>
      <c r="C144" s="577"/>
      <c r="D144" s="572"/>
      <c r="E144" s="572"/>
      <c r="F144" s="581"/>
      <c r="G144" s="576"/>
      <c r="H144" s="576"/>
      <c r="I144" s="576"/>
      <c r="J144" s="576"/>
      <c r="K144" s="576"/>
      <c r="L144" s="576"/>
      <c r="M144" s="576"/>
      <c r="N144" s="576"/>
      <c r="O144" s="576"/>
      <c r="P144" s="576"/>
      <c r="Q144" s="576"/>
      <c r="R144" s="576"/>
      <c r="S144" s="576"/>
      <c r="T144" s="576"/>
      <c r="U144" s="576"/>
      <c r="V144" s="576"/>
      <c r="W144" s="576"/>
      <c r="X144" s="576"/>
      <c r="Y144" s="576"/>
      <c r="Z144" s="576"/>
      <c r="AA144" s="576"/>
      <c r="AB144" s="576"/>
      <c r="AC144" s="576"/>
      <c r="AD144" s="576"/>
      <c r="AE144" s="576"/>
      <c r="AF144" s="576"/>
      <c r="AG144" s="576"/>
      <c r="AH144" s="576"/>
      <c r="AI144" s="576"/>
      <c r="AJ144" s="576"/>
      <c r="AK144" s="576"/>
      <c r="AL144" s="576"/>
    </row>
    <row r="145" spans="1:38" ht="18.75" hidden="1">
      <c r="A145" s="568" t="s">
        <v>524</v>
      </c>
      <c r="B145" s="569" t="s">
        <v>542</v>
      </c>
      <c r="C145" s="577"/>
      <c r="D145" s="572"/>
      <c r="E145" s="572"/>
      <c r="F145" s="581"/>
      <c r="G145" s="576"/>
      <c r="H145" s="576"/>
      <c r="I145" s="576"/>
      <c r="J145" s="576"/>
      <c r="K145" s="576"/>
      <c r="L145" s="576"/>
      <c r="M145" s="576"/>
      <c r="N145" s="576"/>
      <c r="O145" s="576"/>
      <c r="P145" s="576"/>
      <c r="Q145" s="576"/>
      <c r="R145" s="576"/>
      <c r="S145" s="576"/>
      <c r="T145" s="576"/>
      <c r="U145" s="576"/>
      <c r="V145" s="576"/>
      <c r="W145" s="576"/>
      <c r="X145" s="576"/>
      <c r="Y145" s="576"/>
      <c r="Z145" s="576"/>
      <c r="AA145" s="576"/>
      <c r="AB145" s="576"/>
      <c r="AC145" s="576"/>
      <c r="AD145" s="576"/>
      <c r="AE145" s="576"/>
      <c r="AF145" s="576"/>
      <c r="AG145" s="576"/>
      <c r="AH145" s="576"/>
      <c r="AI145" s="576"/>
      <c r="AJ145" s="576"/>
      <c r="AK145" s="576"/>
      <c r="AL145" s="576"/>
    </row>
    <row r="146" spans="1:38" ht="18.75" hidden="1">
      <c r="A146" s="568" t="s">
        <v>525</v>
      </c>
      <c r="B146" s="569" t="s">
        <v>543</v>
      </c>
      <c r="C146" s="577"/>
      <c r="D146" s="572"/>
      <c r="E146" s="572"/>
      <c r="F146" s="581"/>
      <c r="G146" s="576"/>
      <c r="H146" s="576"/>
      <c r="I146" s="576"/>
      <c r="J146" s="576"/>
      <c r="K146" s="576"/>
      <c r="L146" s="576"/>
      <c r="M146" s="576"/>
      <c r="N146" s="576"/>
      <c r="O146" s="576"/>
      <c r="P146" s="576"/>
      <c r="Q146" s="576"/>
      <c r="R146" s="576"/>
      <c r="S146" s="576"/>
      <c r="T146" s="576"/>
      <c r="U146" s="576"/>
      <c r="V146" s="576"/>
      <c r="W146" s="576"/>
      <c r="X146" s="576"/>
      <c r="Y146" s="576"/>
      <c r="Z146" s="576"/>
      <c r="AA146" s="576"/>
      <c r="AB146" s="576"/>
      <c r="AC146" s="576"/>
      <c r="AD146" s="576"/>
      <c r="AE146" s="576"/>
      <c r="AF146" s="576"/>
      <c r="AG146" s="576"/>
      <c r="AH146" s="576"/>
      <c r="AI146" s="576"/>
      <c r="AJ146" s="576"/>
      <c r="AK146" s="576"/>
      <c r="AL146" s="576"/>
    </row>
    <row r="147" spans="1:38" ht="18.75" hidden="1">
      <c r="A147" s="560">
        <v>8</v>
      </c>
      <c r="B147" s="565" t="s">
        <v>526</v>
      </c>
      <c r="C147" s="577"/>
      <c r="D147" s="572"/>
      <c r="E147" s="572"/>
      <c r="F147" s="581"/>
      <c r="G147" s="576"/>
      <c r="H147" s="576"/>
      <c r="I147" s="576"/>
      <c r="J147" s="576"/>
      <c r="K147" s="576"/>
      <c r="L147" s="576"/>
      <c r="M147" s="576"/>
      <c r="N147" s="576"/>
      <c r="O147" s="576"/>
      <c r="P147" s="576"/>
      <c r="Q147" s="576"/>
      <c r="R147" s="576"/>
      <c r="S147" s="576"/>
      <c r="T147" s="576"/>
      <c r="U147" s="576"/>
      <c r="V147" s="576"/>
      <c r="W147" s="576"/>
      <c r="X147" s="576"/>
      <c r="Y147" s="576"/>
      <c r="Z147" s="576"/>
      <c r="AA147" s="576"/>
      <c r="AB147" s="576"/>
      <c r="AC147" s="576"/>
      <c r="AD147" s="576"/>
      <c r="AE147" s="576"/>
      <c r="AF147" s="576"/>
      <c r="AG147" s="576"/>
      <c r="AH147" s="576"/>
      <c r="AI147" s="576"/>
      <c r="AJ147" s="576"/>
      <c r="AK147" s="576"/>
      <c r="AL147" s="576"/>
    </row>
    <row r="148" spans="1:38" ht="18.75" hidden="1">
      <c r="A148" s="568" t="s">
        <v>527</v>
      </c>
      <c r="B148" s="569" t="s">
        <v>542</v>
      </c>
      <c r="C148" s="577"/>
      <c r="D148" s="572"/>
      <c r="E148" s="572"/>
      <c r="F148" s="581"/>
      <c r="G148" s="576"/>
      <c r="H148" s="576"/>
      <c r="I148" s="576"/>
      <c r="J148" s="576"/>
      <c r="K148" s="576"/>
      <c r="L148" s="576"/>
      <c r="M148" s="576"/>
      <c r="N148" s="576"/>
      <c r="O148" s="576"/>
      <c r="P148" s="576"/>
      <c r="Q148" s="576"/>
      <c r="R148" s="576"/>
      <c r="S148" s="576"/>
      <c r="T148" s="576"/>
      <c r="U148" s="576"/>
      <c r="V148" s="576"/>
      <c r="W148" s="576"/>
      <c r="X148" s="576"/>
      <c r="Y148" s="576"/>
      <c r="Z148" s="576"/>
      <c r="AA148" s="576"/>
      <c r="AB148" s="576"/>
      <c r="AC148" s="576"/>
      <c r="AD148" s="576"/>
      <c r="AE148" s="576"/>
      <c r="AF148" s="576"/>
      <c r="AG148" s="576"/>
      <c r="AH148" s="576"/>
      <c r="AI148" s="576"/>
      <c r="AJ148" s="576"/>
      <c r="AK148" s="576"/>
      <c r="AL148" s="576"/>
    </row>
    <row r="149" spans="1:38" ht="18.75" hidden="1">
      <c r="A149" s="568" t="s">
        <v>528</v>
      </c>
      <c r="B149" s="569" t="s">
        <v>543</v>
      </c>
      <c r="C149" s="577"/>
      <c r="D149" s="572"/>
      <c r="E149" s="572"/>
      <c r="F149" s="581"/>
      <c r="G149" s="576"/>
      <c r="H149" s="576"/>
      <c r="I149" s="576"/>
      <c r="J149" s="576"/>
      <c r="K149" s="576"/>
      <c r="L149" s="576"/>
      <c r="M149" s="576"/>
      <c r="N149" s="576"/>
      <c r="O149" s="576"/>
      <c r="P149" s="576"/>
      <c r="Q149" s="576"/>
      <c r="R149" s="576"/>
      <c r="S149" s="576"/>
      <c r="T149" s="576"/>
      <c r="U149" s="576"/>
      <c r="V149" s="576"/>
      <c r="W149" s="576"/>
      <c r="X149" s="576"/>
      <c r="Y149" s="576"/>
      <c r="Z149" s="576"/>
      <c r="AA149" s="576"/>
      <c r="AB149" s="576"/>
      <c r="AC149" s="576"/>
      <c r="AD149" s="576"/>
      <c r="AE149" s="576"/>
      <c r="AF149" s="576"/>
      <c r="AG149" s="576"/>
      <c r="AH149" s="576"/>
      <c r="AI149" s="576"/>
      <c r="AJ149" s="576"/>
      <c r="AK149" s="576"/>
      <c r="AL149" s="576"/>
    </row>
    <row r="150" spans="1:38" ht="20.25" customHeight="1" hidden="1">
      <c r="A150" s="560">
        <v>9</v>
      </c>
      <c r="B150" s="565" t="s">
        <v>529</v>
      </c>
      <c r="C150" s="577"/>
      <c r="D150" s="572"/>
      <c r="E150" s="572"/>
      <c r="F150" s="581"/>
      <c r="G150" s="576"/>
      <c r="H150" s="576"/>
      <c r="I150" s="576"/>
      <c r="J150" s="576"/>
      <c r="K150" s="576"/>
      <c r="L150" s="576"/>
      <c r="M150" s="576"/>
      <c r="N150" s="576"/>
      <c r="O150" s="576"/>
      <c r="P150" s="576"/>
      <c r="Q150" s="576"/>
      <c r="R150" s="576"/>
      <c r="S150" s="576"/>
      <c r="T150" s="576"/>
      <c r="U150" s="576"/>
      <c r="V150" s="576"/>
      <c r="W150" s="576"/>
      <c r="X150" s="576"/>
      <c r="Y150" s="576"/>
      <c r="Z150" s="576"/>
      <c r="AA150" s="576"/>
      <c r="AB150" s="576"/>
      <c r="AC150" s="576"/>
      <c r="AD150" s="576"/>
      <c r="AE150" s="576"/>
      <c r="AF150" s="576"/>
      <c r="AG150" s="576"/>
      <c r="AH150" s="576"/>
      <c r="AI150" s="576"/>
      <c r="AJ150" s="576"/>
      <c r="AK150" s="576"/>
      <c r="AL150" s="576"/>
    </row>
    <row r="151" spans="1:38" ht="18.75" hidden="1">
      <c r="A151" s="568" t="s">
        <v>530</v>
      </c>
      <c r="B151" s="569" t="s">
        <v>542</v>
      </c>
      <c r="C151" s="577"/>
      <c r="D151" s="572"/>
      <c r="E151" s="572"/>
      <c r="F151" s="581"/>
      <c r="G151" s="576"/>
      <c r="H151" s="576"/>
      <c r="I151" s="576"/>
      <c r="J151" s="576"/>
      <c r="K151" s="576"/>
      <c r="L151" s="576"/>
      <c r="M151" s="576"/>
      <c r="N151" s="576"/>
      <c r="O151" s="576"/>
      <c r="P151" s="576"/>
      <c r="Q151" s="576"/>
      <c r="R151" s="576"/>
      <c r="S151" s="576"/>
      <c r="T151" s="576"/>
      <c r="U151" s="576"/>
      <c r="V151" s="576"/>
      <c r="W151" s="576"/>
      <c r="X151" s="576"/>
      <c r="Y151" s="576"/>
      <c r="Z151" s="576"/>
      <c r="AA151" s="576"/>
      <c r="AB151" s="576"/>
      <c r="AC151" s="576"/>
      <c r="AD151" s="576"/>
      <c r="AE151" s="576"/>
      <c r="AF151" s="576"/>
      <c r="AG151" s="576"/>
      <c r="AH151" s="576"/>
      <c r="AI151" s="576"/>
      <c r="AJ151" s="576"/>
      <c r="AK151" s="576"/>
      <c r="AL151" s="576"/>
    </row>
    <row r="152" spans="1:38" ht="18.75" hidden="1">
      <c r="A152" s="568" t="s">
        <v>531</v>
      </c>
      <c r="B152" s="569" t="s">
        <v>543</v>
      </c>
      <c r="C152" s="577"/>
      <c r="D152" s="572"/>
      <c r="E152" s="572"/>
      <c r="F152" s="581"/>
      <c r="G152" s="576"/>
      <c r="H152" s="576"/>
      <c r="I152" s="576"/>
      <c r="J152" s="576"/>
      <c r="K152" s="576"/>
      <c r="L152" s="576"/>
      <c r="M152" s="576"/>
      <c r="N152" s="576"/>
      <c r="O152" s="576"/>
      <c r="P152" s="576"/>
      <c r="Q152" s="576"/>
      <c r="R152" s="576"/>
      <c r="S152" s="576"/>
      <c r="T152" s="576"/>
      <c r="U152" s="576"/>
      <c r="V152" s="576"/>
      <c r="W152" s="576"/>
      <c r="X152" s="576"/>
      <c r="Y152" s="576"/>
      <c r="Z152" s="576"/>
      <c r="AA152" s="576"/>
      <c r="AB152" s="576"/>
      <c r="AC152" s="576"/>
      <c r="AD152" s="576"/>
      <c r="AE152" s="576"/>
      <c r="AF152" s="576"/>
      <c r="AG152" s="576"/>
      <c r="AH152" s="576"/>
      <c r="AI152" s="576"/>
      <c r="AJ152" s="576"/>
      <c r="AK152" s="576"/>
      <c r="AL152" s="576"/>
    </row>
    <row r="153" spans="1:38" ht="18.75" hidden="1">
      <c r="A153" s="560">
        <v>10</v>
      </c>
      <c r="B153" s="565" t="s">
        <v>532</v>
      </c>
      <c r="C153" s="577"/>
      <c r="D153" s="572"/>
      <c r="E153" s="572"/>
      <c r="F153" s="581"/>
      <c r="G153" s="576"/>
      <c r="H153" s="576"/>
      <c r="I153" s="576"/>
      <c r="J153" s="576"/>
      <c r="K153" s="576"/>
      <c r="L153" s="576"/>
      <c r="M153" s="576"/>
      <c r="N153" s="576"/>
      <c r="O153" s="576"/>
      <c r="P153" s="576"/>
      <c r="Q153" s="576"/>
      <c r="R153" s="576"/>
      <c r="S153" s="576"/>
      <c r="T153" s="576"/>
      <c r="U153" s="576"/>
      <c r="V153" s="576"/>
      <c r="W153" s="576"/>
      <c r="X153" s="576"/>
      <c r="Y153" s="576"/>
      <c r="Z153" s="576"/>
      <c r="AA153" s="576"/>
      <c r="AB153" s="576"/>
      <c r="AC153" s="576"/>
      <c r="AD153" s="576"/>
      <c r="AE153" s="576"/>
      <c r="AF153" s="576"/>
      <c r="AG153" s="576"/>
      <c r="AH153" s="576"/>
      <c r="AI153" s="576"/>
      <c r="AJ153" s="576"/>
      <c r="AK153" s="576"/>
      <c r="AL153" s="576"/>
    </row>
    <row r="154" spans="1:38" ht="18.75" hidden="1">
      <c r="A154" s="568" t="s">
        <v>533</v>
      </c>
      <c r="B154" s="569" t="s">
        <v>542</v>
      </c>
      <c r="C154" s="577"/>
      <c r="D154" s="572"/>
      <c r="E154" s="572"/>
      <c r="F154" s="581"/>
      <c r="G154" s="576"/>
      <c r="H154" s="576"/>
      <c r="I154" s="576"/>
      <c r="J154" s="576"/>
      <c r="K154" s="576"/>
      <c r="L154" s="576"/>
      <c r="M154" s="576"/>
      <c r="N154" s="576"/>
      <c r="O154" s="576"/>
      <c r="P154" s="576"/>
      <c r="Q154" s="576"/>
      <c r="R154" s="576"/>
      <c r="S154" s="576"/>
      <c r="T154" s="576"/>
      <c r="U154" s="576"/>
      <c r="V154" s="576"/>
      <c r="W154" s="576"/>
      <c r="X154" s="576"/>
      <c r="Y154" s="576"/>
      <c r="Z154" s="576"/>
      <c r="AA154" s="576"/>
      <c r="AB154" s="576"/>
      <c r="AC154" s="576"/>
      <c r="AD154" s="576"/>
      <c r="AE154" s="576"/>
      <c r="AF154" s="576"/>
      <c r="AG154" s="576"/>
      <c r="AH154" s="576"/>
      <c r="AI154" s="576"/>
      <c r="AJ154" s="576"/>
      <c r="AK154" s="576"/>
      <c r="AL154" s="576"/>
    </row>
    <row r="155" spans="1:38" ht="18.75" hidden="1">
      <c r="A155" s="568" t="s">
        <v>534</v>
      </c>
      <c r="B155" s="569" t="s">
        <v>543</v>
      </c>
      <c r="C155" s="577"/>
      <c r="D155" s="572"/>
      <c r="E155" s="572"/>
      <c r="F155" s="581"/>
      <c r="G155" s="576"/>
      <c r="H155" s="576"/>
      <c r="I155" s="576"/>
      <c r="J155" s="576"/>
      <c r="K155" s="576"/>
      <c r="L155" s="576"/>
      <c r="M155" s="576"/>
      <c r="N155" s="576"/>
      <c r="O155" s="576"/>
      <c r="P155" s="576"/>
      <c r="Q155" s="576"/>
      <c r="R155" s="576"/>
      <c r="S155" s="576"/>
      <c r="T155" s="576"/>
      <c r="U155" s="576"/>
      <c r="V155" s="576"/>
      <c r="W155" s="576"/>
      <c r="X155" s="576"/>
      <c r="Y155" s="576"/>
      <c r="Z155" s="576"/>
      <c r="AA155" s="576"/>
      <c r="AB155" s="576"/>
      <c r="AC155" s="576"/>
      <c r="AD155" s="576"/>
      <c r="AE155" s="576"/>
      <c r="AF155" s="576"/>
      <c r="AG155" s="576"/>
      <c r="AH155" s="576"/>
      <c r="AI155" s="576"/>
      <c r="AJ155" s="576"/>
      <c r="AK155" s="576"/>
      <c r="AL155" s="576"/>
    </row>
    <row r="156" spans="4:6" ht="18.75" hidden="1">
      <c r="D156" s="753" t="s">
        <v>545</v>
      </c>
      <c r="E156" s="753"/>
      <c r="F156" s="753"/>
    </row>
    <row r="157" spans="4:6" ht="18.75" hidden="1">
      <c r="D157" s="746" t="s">
        <v>546</v>
      </c>
      <c r="E157" s="746"/>
      <c r="F157" s="746"/>
    </row>
    <row r="158" spans="4:6" ht="18.75" hidden="1">
      <c r="D158" s="753" t="s">
        <v>547</v>
      </c>
      <c r="E158" s="753"/>
      <c r="F158" s="753"/>
    </row>
    <row r="159" spans="4:6" ht="18.75" hidden="1">
      <c r="D159" s="746" t="s">
        <v>548</v>
      </c>
      <c r="E159" s="746"/>
      <c r="F159" s="746"/>
    </row>
  </sheetData>
  <sheetProtection/>
  <mergeCells count="9">
    <mergeCell ref="D159:F159"/>
    <mergeCell ref="A2:B2"/>
    <mergeCell ref="E2:F2"/>
    <mergeCell ref="A1:M1"/>
    <mergeCell ref="C3:J3"/>
    <mergeCell ref="C4:J4"/>
    <mergeCell ref="D156:F156"/>
    <mergeCell ref="D157:F157"/>
    <mergeCell ref="D158:F158"/>
  </mergeCells>
  <printOptions/>
  <pageMargins left="0.45" right="0.3" top="0.4" bottom="0.3" header="0.3" footer="0.3"/>
  <pageSetup horizontalDpi="1200" verticalDpi="1200" orientation="landscape" paperSize="9" scale="60" r:id="rId1"/>
  <headerFoot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I104"/>
  <sheetViews>
    <sheetView showZeros="0" zoomScale="70" zoomScaleNormal="70" zoomScalePageLayoutView="0" workbookViewId="0" topLeftCell="A1">
      <pane xSplit="2" ySplit="7" topLeftCell="C15" activePane="bottomRight" state="frozen"/>
      <selection pane="topLeft" activeCell="B1" sqref="B1"/>
      <selection pane="topRight" activeCell="D1" sqref="D1"/>
      <selection pane="bottomLeft" activeCell="B7" sqref="B7"/>
      <selection pane="bottomRight" activeCell="A1" sqref="A1:IV16384"/>
    </sheetView>
  </sheetViews>
  <sheetFormatPr defaultColWidth="9.140625" defaultRowHeight="12.75" outlineLevelCol="1"/>
  <cols>
    <col min="1" max="1" width="5.57421875" style="64" customWidth="1"/>
    <col min="2" max="2" width="46.57421875" style="66" customWidth="1"/>
    <col min="3" max="3" width="9.7109375" style="67" customWidth="1"/>
    <col min="4" max="4" width="13.8515625" style="183" customWidth="1"/>
    <col min="5" max="5" width="15.00390625" style="68" customWidth="1"/>
    <col min="6" max="6" width="13.57421875" style="64" customWidth="1" outlineLevel="1"/>
    <col min="7" max="7" width="14.00390625" style="64" customWidth="1" outlineLevel="1"/>
    <col min="8" max="8" width="14.421875" style="64" customWidth="1" outlineLevel="1"/>
    <col min="9" max="9" width="14.00390625" style="64" customWidth="1" outlineLevel="1"/>
    <col min="10" max="10" width="13.140625" style="64" customWidth="1" outlineLevel="1"/>
    <col min="11" max="11" width="12.8515625" style="64" customWidth="1" outlineLevel="1"/>
    <col min="12" max="12" width="13.28125" style="64" customWidth="1" outlineLevel="1"/>
    <col min="13" max="13" width="12.57421875" style="64" customWidth="1" outlineLevel="1"/>
    <col min="14" max="14" width="12.7109375" style="64" customWidth="1" outlineLevel="1"/>
    <col min="15" max="15" width="13.140625" style="64" customWidth="1" outlineLevel="1"/>
    <col min="16" max="16" width="12.8515625" style="64" customWidth="1" outlineLevel="1"/>
    <col min="17" max="17" width="14.140625" style="64" customWidth="1" outlineLevel="1"/>
    <col min="18" max="18" width="14.421875" style="64" customWidth="1" outlineLevel="1"/>
    <col min="19" max="19" width="13.7109375" style="64" customWidth="1" outlineLevel="1"/>
    <col min="20" max="20" width="13.00390625" style="64" customWidth="1" outlineLevel="1"/>
    <col min="21" max="21" width="13.7109375" style="64" customWidth="1" outlineLevel="1"/>
    <col min="22" max="22" width="13.28125" style="64" customWidth="1" outlineLevel="1"/>
    <col min="23" max="23" width="12.57421875" style="64" customWidth="1" outlineLevel="1"/>
    <col min="24" max="24" width="13.7109375" style="64" customWidth="1" outlineLevel="1"/>
    <col min="25" max="25" width="13.421875" style="64" customWidth="1" outlineLevel="1"/>
    <col min="26" max="26" width="13.140625" style="64" customWidth="1" outlineLevel="1"/>
    <col min="27" max="27" width="13.00390625" style="64" customWidth="1"/>
    <col min="28" max="28" width="13.7109375" style="64" customWidth="1" outlineLevel="1"/>
    <col min="29" max="29" width="13.421875" style="64" customWidth="1" outlineLevel="1"/>
    <col min="30" max="30" width="13.8515625" style="64" customWidth="1" outlineLevel="1"/>
    <col min="31" max="31" width="12.421875" style="64" customWidth="1" outlineLevel="1"/>
    <col min="32" max="32" width="14.00390625" style="64" customWidth="1"/>
    <col min="33" max="33" width="13.8515625" style="64" customWidth="1"/>
    <col min="34" max="34" width="13.421875" style="64" customWidth="1"/>
    <col min="35" max="35" width="13.421875" style="64" hidden="1" customWidth="1" outlineLevel="1"/>
    <col min="36" max="36" width="14.00390625" style="64" customWidth="1" outlineLevel="1"/>
    <col min="37" max="37" width="13.421875" style="66" hidden="1" customWidth="1"/>
    <col min="38" max="38" width="12.8515625" style="66" customWidth="1"/>
    <col min="39" max="39" width="13.7109375" style="66" customWidth="1"/>
    <col min="40" max="43" width="9.140625" style="64" customWidth="1"/>
    <col min="44" max="44" width="9.7109375" style="64" bestFit="1" customWidth="1"/>
    <col min="45" max="16384" width="9.140625" style="64" customWidth="1"/>
  </cols>
  <sheetData>
    <row r="1" spans="1:39" ht="18.75">
      <c r="A1" s="65" t="s">
        <v>7</v>
      </c>
      <c r="P1" s="101" t="s">
        <v>431</v>
      </c>
      <c r="Q1" s="101"/>
      <c r="R1" s="101"/>
      <c r="AC1" s="101" t="s">
        <v>431</v>
      </c>
      <c r="AF1" s="101"/>
      <c r="AK1" s="172"/>
      <c r="AL1" s="172"/>
      <c r="AM1" s="101" t="s">
        <v>431</v>
      </c>
    </row>
    <row r="2" ht="18.75">
      <c r="A2" s="65" t="s">
        <v>234</v>
      </c>
    </row>
    <row r="3" spans="1:39" ht="54.75" customHeight="1">
      <c r="A3" s="7"/>
      <c r="B3" s="7"/>
      <c r="C3" s="757" t="s">
        <v>491</v>
      </c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64"/>
      <c r="AL3" s="64"/>
      <c r="AM3" s="64"/>
    </row>
    <row r="4" spans="1:39" ht="18" customHeight="1" hidden="1">
      <c r="A4" s="763"/>
      <c r="B4" s="763"/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  <c r="Q4" s="763"/>
      <c r="R4" s="763"/>
      <c r="S4" s="763"/>
      <c r="T4" s="763"/>
      <c r="U4" s="763"/>
      <c r="V4" s="763"/>
      <c r="W4" s="763"/>
      <c r="X4" s="763"/>
      <c r="Y4" s="763"/>
      <c r="Z4" s="763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70"/>
      <c r="AL4" s="70"/>
      <c r="AM4" s="70"/>
    </row>
    <row r="5" spans="1:39" ht="16.5" customHeight="1">
      <c r="A5" s="71"/>
      <c r="B5" s="71"/>
      <c r="C5" s="71"/>
      <c r="D5" s="682">
        <v>0.9104250118994774</v>
      </c>
      <c r="E5" s="72"/>
      <c r="F5" s="71"/>
      <c r="G5" s="71"/>
      <c r="H5" s="71"/>
      <c r="I5" s="71"/>
      <c r="J5" s="71"/>
      <c r="K5" s="71"/>
      <c r="L5" s="71"/>
      <c r="M5" s="71"/>
      <c r="N5" s="71"/>
      <c r="O5" s="85"/>
      <c r="P5" s="88" t="s">
        <v>235</v>
      </c>
      <c r="Q5" s="88"/>
      <c r="R5" s="88"/>
      <c r="S5" s="73"/>
      <c r="T5" s="73"/>
      <c r="W5" s="71"/>
      <c r="X5" s="71"/>
      <c r="Y5" s="71"/>
      <c r="Z5" s="71"/>
      <c r="AB5" s="71"/>
      <c r="AC5" s="88" t="s">
        <v>235</v>
      </c>
      <c r="AD5" s="85"/>
      <c r="AE5" s="73"/>
      <c r="AF5" s="88"/>
      <c r="AG5" s="71"/>
      <c r="AH5" s="71"/>
      <c r="AI5" s="71"/>
      <c r="AJ5" s="71"/>
      <c r="AK5" s="88"/>
      <c r="AL5" s="88"/>
      <c r="AM5" s="88" t="s">
        <v>8</v>
      </c>
    </row>
    <row r="6" spans="1:39" s="74" customFormat="1" ht="20.25" customHeight="1">
      <c r="A6" s="760" t="s">
        <v>30</v>
      </c>
      <c r="B6" s="760" t="s">
        <v>112</v>
      </c>
      <c r="C6" s="764" t="s">
        <v>28</v>
      </c>
      <c r="D6" s="758" t="s">
        <v>429</v>
      </c>
      <c r="E6" s="761" t="s">
        <v>430</v>
      </c>
      <c r="F6" s="754" t="s">
        <v>176</v>
      </c>
      <c r="G6" s="755"/>
      <c r="H6" s="755"/>
      <c r="I6" s="755"/>
      <c r="J6" s="755"/>
      <c r="K6" s="755"/>
      <c r="L6" s="755"/>
      <c r="M6" s="755"/>
      <c r="N6" s="755"/>
      <c r="O6" s="755"/>
      <c r="P6" s="756"/>
      <c r="Q6" s="760" t="s">
        <v>176</v>
      </c>
      <c r="R6" s="760"/>
      <c r="S6" s="760"/>
      <c r="T6" s="760"/>
      <c r="U6" s="760"/>
      <c r="V6" s="760"/>
      <c r="W6" s="760"/>
      <c r="X6" s="760"/>
      <c r="Y6" s="760"/>
      <c r="Z6" s="760"/>
      <c r="AA6" s="760"/>
      <c r="AB6" s="760"/>
      <c r="AC6" s="760"/>
      <c r="AD6" s="754" t="s">
        <v>176</v>
      </c>
      <c r="AE6" s="755"/>
      <c r="AF6" s="755"/>
      <c r="AG6" s="755"/>
      <c r="AH6" s="755"/>
      <c r="AI6" s="755"/>
      <c r="AJ6" s="755"/>
      <c r="AK6" s="755"/>
      <c r="AL6" s="755"/>
      <c r="AM6" s="756"/>
    </row>
    <row r="7" spans="1:39" s="75" customFormat="1" ht="110.25">
      <c r="A7" s="760"/>
      <c r="B7" s="760"/>
      <c r="C7" s="765"/>
      <c r="D7" s="759"/>
      <c r="E7" s="762"/>
      <c r="F7" s="2" t="s">
        <v>83</v>
      </c>
      <c r="G7" s="2" t="s">
        <v>84</v>
      </c>
      <c r="H7" s="2" t="s">
        <v>177</v>
      </c>
      <c r="I7" s="2" t="s">
        <v>204</v>
      </c>
      <c r="J7" s="2" t="s">
        <v>178</v>
      </c>
      <c r="K7" s="2" t="s">
        <v>118</v>
      </c>
      <c r="L7" s="2" t="s">
        <v>179</v>
      </c>
      <c r="M7" s="2" t="s">
        <v>180</v>
      </c>
      <c r="N7" s="2" t="s">
        <v>89</v>
      </c>
      <c r="O7" s="2" t="s">
        <v>90</v>
      </c>
      <c r="P7" s="2" t="s">
        <v>210</v>
      </c>
      <c r="Q7" s="2" t="s">
        <v>92</v>
      </c>
      <c r="R7" s="2" t="s">
        <v>200</v>
      </c>
      <c r="S7" s="2" t="s">
        <v>31</v>
      </c>
      <c r="T7" s="2" t="s">
        <v>205</v>
      </c>
      <c r="U7" s="2" t="s">
        <v>206</v>
      </c>
      <c r="V7" s="2" t="s">
        <v>201</v>
      </c>
      <c r="W7" s="2" t="s">
        <v>181</v>
      </c>
      <c r="X7" s="2" t="s">
        <v>94</v>
      </c>
      <c r="Y7" s="2" t="s">
        <v>95</v>
      </c>
      <c r="Z7" s="2" t="s">
        <v>96</v>
      </c>
      <c r="AA7" s="2" t="s">
        <v>182</v>
      </c>
      <c r="AB7" s="2" t="s">
        <v>183</v>
      </c>
      <c r="AC7" s="2" t="s">
        <v>184</v>
      </c>
      <c r="AD7" s="2" t="s">
        <v>32</v>
      </c>
      <c r="AE7" s="2" t="s">
        <v>33</v>
      </c>
      <c r="AF7" s="2" t="s">
        <v>27</v>
      </c>
      <c r="AG7" s="2" t="s">
        <v>202</v>
      </c>
      <c r="AH7" s="2" t="s">
        <v>203</v>
      </c>
      <c r="AI7" s="2" t="s">
        <v>386</v>
      </c>
      <c r="AJ7" s="2" t="s">
        <v>207</v>
      </c>
      <c r="AK7" s="2" t="s">
        <v>107</v>
      </c>
      <c r="AL7" s="2" t="s">
        <v>119</v>
      </c>
      <c r="AM7" s="2" t="s">
        <v>259</v>
      </c>
    </row>
    <row r="8" spans="1:39" s="76" customFormat="1" ht="15.75">
      <c r="A8" s="2" t="s">
        <v>34</v>
      </c>
      <c r="B8" s="2" t="s">
        <v>55</v>
      </c>
      <c r="C8" s="2" t="s">
        <v>35</v>
      </c>
      <c r="D8" s="184" t="s">
        <v>36</v>
      </c>
      <c r="E8" s="22" t="s">
        <v>114</v>
      </c>
      <c r="F8" s="2">
        <v>1</v>
      </c>
      <c r="G8" s="2">
        <v>2</v>
      </c>
      <c r="H8" s="2">
        <v>3</v>
      </c>
      <c r="I8" s="2">
        <v>4</v>
      </c>
      <c r="J8" s="2">
        <v>5</v>
      </c>
      <c r="K8" s="2">
        <v>6</v>
      </c>
      <c r="L8" s="2">
        <v>7</v>
      </c>
      <c r="M8" s="2">
        <v>8</v>
      </c>
      <c r="N8" s="2">
        <v>9</v>
      </c>
      <c r="O8" s="2">
        <v>10</v>
      </c>
      <c r="P8" s="2">
        <v>11</v>
      </c>
      <c r="Q8" s="2">
        <v>12</v>
      </c>
      <c r="R8" s="2">
        <v>13</v>
      </c>
      <c r="S8" s="2">
        <v>14</v>
      </c>
      <c r="T8" s="2">
        <v>15</v>
      </c>
      <c r="U8" s="2">
        <v>16</v>
      </c>
      <c r="V8" s="2">
        <v>17</v>
      </c>
      <c r="W8" s="2">
        <v>18</v>
      </c>
      <c r="X8" s="2">
        <v>19</v>
      </c>
      <c r="Y8" s="2">
        <v>20</v>
      </c>
      <c r="Z8" s="2">
        <v>21</v>
      </c>
      <c r="AA8" s="2">
        <v>22</v>
      </c>
      <c r="AB8" s="2">
        <v>23</v>
      </c>
      <c r="AC8" s="2">
        <v>24</v>
      </c>
      <c r="AD8" s="2">
        <v>25</v>
      </c>
      <c r="AE8" s="2">
        <v>26</v>
      </c>
      <c r="AF8" s="2">
        <v>27</v>
      </c>
      <c r="AG8" s="2">
        <v>28</v>
      </c>
      <c r="AH8" s="2">
        <v>29</v>
      </c>
      <c r="AI8" s="2">
        <v>30</v>
      </c>
      <c r="AJ8" s="2">
        <v>30</v>
      </c>
      <c r="AK8" s="2">
        <v>32</v>
      </c>
      <c r="AL8" s="2">
        <v>31</v>
      </c>
      <c r="AM8" s="2">
        <v>32</v>
      </c>
    </row>
    <row r="9" spans="1:39" s="77" customFormat="1" ht="21" customHeight="1">
      <c r="A9" s="23" t="s">
        <v>52</v>
      </c>
      <c r="B9" s="16" t="s">
        <v>219</v>
      </c>
      <c r="C9" s="23"/>
      <c r="D9" s="51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</row>
    <row r="10" spans="1:39" s="77" customFormat="1" ht="21" customHeight="1">
      <c r="A10" s="23">
        <v>1</v>
      </c>
      <c r="B10" s="16" t="s">
        <v>9</v>
      </c>
      <c r="C10" s="23"/>
      <c r="D10" s="40">
        <v>376870</v>
      </c>
      <c r="E10" s="24">
        <v>384229</v>
      </c>
      <c r="F10" s="27">
        <v>0</v>
      </c>
      <c r="G10" s="27">
        <v>0</v>
      </c>
      <c r="H10" s="27">
        <v>27000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650</v>
      </c>
      <c r="W10" s="27">
        <v>0</v>
      </c>
      <c r="X10" s="27">
        <v>115</v>
      </c>
      <c r="Y10" s="27">
        <v>343594</v>
      </c>
      <c r="Z10" s="27">
        <v>12870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</row>
    <row r="11" spans="1:39" s="77" customFormat="1" ht="21" customHeight="1">
      <c r="A11" s="36" t="s">
        <v>57</v>
      </c>
      <c r="B11" s="17" t="s">
        <v>220</v>
      </c>
      <c r="C11" s="23"/>
      <c r="D11" s="40">
        <v>24510</v>
      </c>
      <c r="E11" s="24">
        <v>24510</v>
      </c>
      <c r="F11" s="170">
        <v>0</v>
      </c>
      <c r="G11" s="170">
        <v>0</v>
      </c>
      <c r="H11" s="170">
        <v>0</v>
      </c>
      <c r="I11" s="170">
        <v>0</v>
      </c>
      <c r="J11" s="170">
        <v>0</v>
      </c>
      <c r="K11" s="170">
        <v>0</v>
      </c>
      <c r="L11" s="170">
        <v>0</v>
      </c>
      <c r="M11" s="170">
        <v>0</v>
      </c>
      <c r="N11" s="170">
        <v>0</v>
      </c>
      <c r="O11" s="170">
        <v>0</v>
      </c>
      <c r="P11" s="170">
        <v>0</v>
      </c>
      <c r="Q11" s="170">
        <v>0</v>
      </c>
      <c r="R11" s="170">
        <v>0</v>
      </c>
      <c r="S11" s="170">
        <v>0</v>
      </c>
      <c r="T11" s="170">
        <v>0</v>
      </c>
      <c r="U11" s="170">
        <v>0</v>
      </c>
      <c r="V11" s="170">
        <v>0</v>
      </c>
      <c r="W11" s="170">
        <v>0</v>
      </c>
      <c r="X11" s="170">
        <v>0</v>
      </c>
      <c r="Y11" s="170">
        <v>24210</v>
      </c>
      <c r="Z11" s="170">
        <v>300</v>
      </c>
      <c r="AA11" s="170">
        <v>0</v>
      </c>
      <c r="AB11" s="170">
        <v>0</v>
      </c>
      <c r="AC11" s="170">
        <v>0</v>
      </c>
      <c r="AD11" s="170">
        <v>0</v>
      </c>
      <c r="AE11" s="170">
        <v>0</v>
      </c>
      <c r="AF11" s="170">
        <v>0</v>
      </c>
      <c r="AG11" s="170">
        <v>0</v>
      </c>
      <c r="AH11" s="170">
        <v>0</v>
      </c>
      <c r="AI11" s="170">
        <v>0</v>
      </c>
      <c r="AJ11" s="170">
        <v>0</v>
      </c>
      <c r="AK11" s="170">
        <v>0</v>
      </c>
      <c r="AL11" s="170">
        <v>0</v>
      </c>
      <c r="AM11" s="170">
        <v>0</v>
      </c>
    </row>
    <row r="12" spans="1:39" s="77" customFormat="1" ht="21" customHeight="1">
      <c r="A12" s="36" t="s">
        <v>58</v>
      </c>
      <c r="B12" s="17" t="s">
        <v>221</v>
      </c>
      <c r="C12" s="23"/>
      <c r="D12" s="40">
        <v>352360</v>
      </c>
      <c r="E12" s="24">
        <v>359719</v>
      </c>
      <c r="F12" s="170">
        <v>0</v>
      </c>
      <c r="G12" s="170">
        <v>0</v>
      </c>
      <c r="H12" s="170">
        <v>27000</v>
      </c>
      <c r="I12" s="170">
        <v>0</v>
      </c>
      <c r="J12" s="170">
        <v>0</v>
      </c>
      <c r="K12" s="170">
        <v>0</v>
      </c>
      <c r="L12" s="170">
        <v>0</v>
      </c>
      <c r="M12" s="170">
        <v>0</v>
      </c>
      <c r="N12" s="170">
        <v>0</v>
      </c>
      <c r="O12" s="170">
        <v>0</v>
      </c>
      <c r="P12" s="170">
        <v>0</v>
      </c>
      <c r="Q12" s="170">
        <v>0</v>
      </c>
      <c r="R12" s="170">
        <v>0</v>
      </c>
      <c r="S12" s="170">
        <v>0</v>
      </c>
      <c r="T12" s="170">
        <v>0</v>
      </c>
      <c r="U12" s="170">
        <v>0</v>
      </c>
      <c r="V12" s="170">
        <v>650</v>
      </c>
      <c r="W12" s="170">
        <v>0</v>
      </c>
      <c r="X12" s="170">
        <v>115</v>
      </c>
      <c r="Y12" s="170">
        <v>319384</v>
      </c>
      <c r="Z12" s="170">
        <v>12570</v>
      </c>
      <c r="AA12" s="170">
        <v>0</v>
      </c>
      <c r="AB12" s="170">
        <v>0</v>
      </c>
      <c r="AC12" s="170">
        <v>0</v>
      </c>
      <c r="AD12" s="170">
        <v>0</v>
      </c>
      <c r="AE12" s="170">
        <v>0</v>
      </c>
      <c r="AF12" s="170">
        <v>0</v>
      </c>
      <c r="AG12" s="170">
        <v>0</v>
      </c>
      <c r="AH12" s="170">
        <v>0</v>
      </c>
      <c r="AI12" s="170">
        <v>0</v>
      </c>
      <c r="AJ12" s="170">
        <v>0</v>
      </c>
      <c r="AK12" s="170">
        <v>0</v>
      </c>
      <c r="AL12" s="170">
        <v>0</v>
      </c>
      <c r="AM12" s="170">
        <v>0</v>
      </c>
    </row>
    <row r="13" spans="1:39" s="77" customFormat="1" ht="21" customHeight="1">
      <c r="A13" s="23">
        <v>2</v>
      </c>
      <c r="B13" s="16" t="s">
        <v>222</v>
      </c>
      <c r="C13" s="23"/>
      <c r="D13" s="40">
        <v>186983</v>
      </c>
      <c r="E13" s="24">
        <v>170234</v>
      </c>
      <c r="F13" s="27">
        <v>0</v>
      </c>
      <c r="G13" s="27">
        <v>0</v>
      </c>
      <c r="H13" s="27">
        <v>23300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585</v>
      </c>
      <c r="W13" s="27">
        <v>0</v>
      </c>
      <c r="X13" s="27">
        <v>80</v>
      </c>
      <c r="Y13" s="27">
        <v>135584</v>
      </c>
      <c r="Z13" s="27">
        <v>10685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27">
        <v>0</v>
      </c>
      <c r="AJ13" s="27">
        <v>0</v>
      </c>
      <c r="AK13" s="27">
        <v>0</v>
      </c>
      <c r="AL13" s="27">
        <v>0</v>
      </c>
      <c r="AM13" s="27">
        <v>0</v>
      </c>
    </row>
    <row r="14" spans="1:39" s="77" customFormat="1" ht="15.75" hidden="1">
      <c r="A14" s="26"/>
      <c r="B14" s="19" t="s">
        <v>223</v>
      </c>
      <c r="C14" s="23"/>
      <c r="D14" s="40">
        <v>0</v>
      </c>
      <c r="E14" s="24" t="e">
        <v>#REF!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 t="e">
        <v>#REF!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  <c r="AM14" s="27">
        <v>0</v>
      </c>
    </row>
    <row r="15" spans="1:39" s="78" customFormat="1" ht="20.25" customHeight="1">
      <c r="A15" s="32" t="s">
        <v>75</v>
      </c>
      <c r="B15" s="5" t="s">
        <v>224</v>
      </c>
      <c r="C15" s="90"/>
      <c r="D15" s="40"/>
      <c r="E15" s="91">
        <v>24785</v>
      </c>
      <c r="F15" s="92">
        <v>0</v>
      </c>
      <c r="G15" s="92">
        <v>0</v>
      </c>
      <c r="H15" s="92">
        <v>23300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92">
        <v>0</v>
      </c>
      <c r="U15" s="92">
        <v>0</v>
      </c>
      <c r="V15" s="92">
        <v>585</v>
      </c>
      <c r="W15" s="92">
        <v>0</v>
      </c>
      <c r="X15" s="92">
        <v>0</v>
      </c>
      <c r="Y15" s="92">
        <v>0</v>
      </c>
      <c r="Z15" s="92">
        <v>900</v>
      </c>
      <c r="AA15" s="92">
        <v>0</v>
      </c>
      <c r="AB15" s="92">
        <v>0</v>
      </c>
      <c r="AC15" s="92">
        <v>0</v>
      </c>
      <c r="AD15" s="92">
        <v>0</v>
      </c>
      <c r="AE15" s="92">
        <v>0</v>
      </c>
      <c r="AF15" s="92">
        <v>0</v>
      </c>
      <c r="AG15" s="92">
        <v>0</v>
      </c>
      <c r="AH15" s="92">
        <v>0</v>
      </c>
      <c r="AI15" s="92">
        <v>0</v>
      </c>
      <c r="AJ15" s="92">
        <v>0</v>
      </c>
      <c r="AK15" s="92">
        <v>0</v>
      </c>
      <c r="AL15" s="92">
        <v>0</v>
      </c>
      <c r="AM15" s="92">
        <v>0</v>
      </c>
    </row>
    <row r="16" spans="1:39" s="77" customFormat="1" ht="20.25" customHeight="1">
      <c r="A16" s="36" t="s">
        <v>78</v>
      </c>
      <c r="B16" s="17" t="s">
        <v>226</v>
      </c>
      <c r="C16" s="28"/>
      <c r="D16" s="40">
        <v>0</v>
      </c>
      <c r="E16" s="91">
        <v>0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</row>
    <row r="17" spans="1:39" s="77" customFormat="1" ht="20.25" customHeight="1">
      <c r="A17" s="36" t="s">
        <v>79</v>
      </c>
      <c r="B17" s="17" t="s">
        <v>227</v>
      </c>
      <c r="C17" s="28"/>
      <c r="D17" s="40"/>
      <c r="E17" s="91">
        <v>24785</v>
      </c>
      <c r="F17" s="27">
        <v>0</v>
      </c>
      <c r="G17" s="27">
        <v>0</v>
      </c>
      <c r="H17" s="27">
        <v>23300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585</v>
      </c>
      <c r="W17" s="27">
        <v>0</v>
      </c>
      <c r="X17" s="27">
        <v>0</v>
      </c>
      <c r="Y17" s="27">
        <v>0</v>
      </c>
      <c r="Z17" s="27">
        <v>900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27">
        <v>0</v>
      </c>
    </row>
    <row r="18" spans="1:39" s="78" customFormat="1" ht="20.25" customHeight="1">
      <c r="A18" s="32" t="s">
        <v>14</v>
      </c>
      <c r="B18" s="5" t="s">
        <v>225</v>
      </c>
      <c r="C18" s="26"/>
      <c r="D18" s="40"/>
      <c r="E18" s="91">
        <v>145449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92">
        <v>0</v>
      </c>
      <c r="U18" s="92">
        <v>0</v>
      </c>
      <c r="V18" s="92">
        <v>0</v>
      </c>
      <c r="W18" s="92">
        <v>0</v>
      </c>
      <c r="X18" s="92">
        <v>80</v>
      </c>
      <c r="Y18" s="92">
        <v>135584</v>
      </c>
      <c r="Z18" s="92">
        <v>9785</v>
      </c>
      <c r="AA18" s="92">
        <v>0</v>
      </c>
      <c r="AB18" s="92">
        <v>0</v>
      </c>
      <c r="AC18" s="92">
        <v>0</v>
      </c>
      <c r="AD18" s="92">
        <v>0</v>
      </c>
      <c r="AE18" s="92">
        <v>0</v>
      </c>
      <c r="AF18" s="92">
        <v>0</v>
      </c>
      <c r="AG18" s="92">
        <v>0</v>
      </c>
      <c r="AH18" s="92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</row>
    <row r="19" spans="1:39" s="77" customFormat="1" ht="23.25" customHeight="1">
      <c r="A19" s="36" t="s">
        <v>78</v>
      </c>
      <c r="B19" s="17" t="s">
        <v>228</v>
      </c>
      <c r="C19" s="23"/>
      <c r="D19" s="40">
        <v>0</v>
      </c>
      <c r="E19" s="91">
        <v>0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</row>
    <row r="20" spans="1:39" s="77" customFormat="1" ht="23.25" customHeight="1">
      <c r="A20" s="36" t="s">
        <v>79</v>
      </c>
      <c r="B20" s="17" t="s">
        <v>229</v>
      </c>
      <c r="C20" s="23"/>
      <c r="D20" s="40"/>
      <c r="E20" s="91">
        <v>145449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80</v>
      </c>
      <c r="Y20" s="27">
        <v>135584</v>
      </c>
      <c r="Z20" s="27">
        <v>9785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</row>
    <row r="21" spans="1:41" s="77" customFormat="1" ht="23.25" customHeight="1">
      <c r="A21" s="23">
        <v>3</v>
      </c>
      <c r="B21" s="16" t="s">
        <v>218</v>
      </c>
      <c r="C21" s="23"/>
      <c r="D21" s="40">
        <v>189887</v>
      </c>
      <c r="E21" s="91">
        <v>189887</v>
      </c>
      <c r="F21" s="27">
        <v>0</v>
      </c>
      <c r="G21" s="27">
        <v>0</v>
      </c>
      <c r="H21" s="27">
        <v>3700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65</v>
      </c>
      <c r="W21" s="27">
        <v>0</v>
      </c>
      <c r="X21" s="27">
        <v>35</v>
      </c>
      <c r="Y21" s="27">
        <v>183902</v>
      </c>
      <c r="Z21" s="27">
        <v>2185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79">
        <v>0</v>
      </c>
      <c r="AO21" s="79">
        <v>0</v>
      </c>
    </row>
    <row r="22" spans="1:41" s="77" customFormat="1" ht="23.25" customHeight="1">
      <c r="A22" s="36" t="s">
        <v>80</v>
      </c>
      <c r="B22" s="17" t="s">
        <v>220</v>
      </c>
      <c r="C22" s="23"/>
      <c r="D22" s="40">
        <v>24510</v>
      </c>
      <c r="E22" s="91">
        <v>24510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24210</v>
      </c>
      <c r="Z22" s="24">
        <v>300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79"/>
      <c r="AO22" s="79"/>
    </row>
    <row r="23" spans="1:41" s="77" customFormat="1" ht="23.25" customHeight="1">
      <c r="A23" s="36" t="s">
        <v>82</v>
      </c>
      <c r="B23" s="17" t="s">
        <v>221</v>
      </c>
      <c r="C23" s="23"/>
      <c r="D23" s="40">
        <v>165377</v>
      </c>
      <c r="E23" s="91">
        <v>165377</v>
      </c>
      <c r="F23" s="24">
        <v>0</v>
      </c>
      <c r="G23" s="24">
        <v>0</v>
      </c>
      <c r="H23" s="24">
        <v>3700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65</v>
      </c>
      <c r="W23" s="24">
        <v>0</v>
      </c>
      <c r="X23" s="24">
        <v>35</v>
      </c>
      <c r="Y23" s="24">
        <v>159692</v>
      </c>
      <c r="Z23" s="24">
        <v>1885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79"/>
      <c r="AO23" s="79"/>
    </row>
    <row r="24" spans="1:39" s="77" customFormat="1" ht="23.25" customHeight="1">
      <c r="A24" s="23"/>
      <c r="B24" s="16" t="s">
        <v>10</v>
      </c>
      <c r="C24" s="23"/>
      <c r="D24" s="40">
        <v>2197885</v>
      </c>
      <c r="E24" s="29">
        <v>1752452.7000000002</v>
      </c>
      <c r="F24" s="30">
        <v>161317</v>
      </c>
      <c r="G24" s="30">
        <v>27656.3</v>
      </c>
      <c r="H24" s="30">
        <v>99866.5</v>
      </c>
      <c r="I24" s="30">
        <v>25922.6</v>
      </c>
      <c r="J24" s="30">
        <v>14082.7</v>
      </c>
      <c r="K24" s="30">
        <v>12581</v>
      </c>
      <c r="L24" s="30">
        <v>3605</v>
      </c>
      <c r="M24" s="30">
        <v>3245</v>
      </c>
      <c r="N24" s="30">
        <v>1314</v>
      </c>
      <c r="O24" s="30">
        <v>1780</v>
      </c>
      <c r="P24" s="30">
        <v>9653.9</v>
      </c>
      <c r="Q24" s="30">
        <v>12440</v>
      </c>
      <c r="R24" s="30">
        <v>1901</v>
      </c>
      <c r="S24" s="30">
        <v>4885</v>
      </c>
      <c r="T24" s="30">
        <v>400</v>
      </c>
      <c r="U24" s="30">
        <v>117638.3</v>
      </c>
      <c r="V24" s="30">
        <v>1668</v>
      </c>
      <c r="W24" s="30">
        <v>3873.1</v>
      </c>
      <c r="X24" s="30">
        <v>118684.9</v>
      </c>
      <c r="Y24" s="30">
        <v>1500</v>
      </c>
      <c r="Z24" s="30">
        <v>10979.3</v>
      </c>
      <c r="AA24" s="30">
        <v>5205</v>
      </c>
      <c r="AB24" s="30">
        <v>63007</v>
      </c>
      <c r="AC24" s="30">
        <v>8157.799999999999</v>
      </c>
      <c r="AD24" s="30">
        <v>7351.3</v>
      </c>
      <c r="AE24" s="30">
        <v>4989</v>
      </c>
      <c r="AF24" s="30">
        <v>7391</v>
      </c>
      <c r="AG24" s="30">
        <v>218105</v>
      </c>
      <c r="AH24" s="30">
        <v>636595</v>
      </c>
      <c r="AI24" s="30">
        <v>0</v>
      </c>
      <c r="AJ24" s="30">
        <v>16110</v>
      </c>
      <c r="AK24" s="30">
        <v>0</v>
      </c>
      <c r="AL24" s="30">
        <v>17148</v>
      </c>
      <c r="AM24" s="30">
        <v>133400</v>
      </c>
    </row>
    <row r="25" spans="1:243" s="77" customFormat="1" ht="15.75" hidden="1">
      <c r="A25" s="23" t="s">
        <v>34</v>
      </c>
      <c r="B25" s="16" t="s">
        <v>108</v>
      </c>
      <c r="C25" s="23"/>
      <c r="D25" s="51"/>
      <c r="E25" s="24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77">
        <v>0</v>
      </c>
      <c r="AO25" s="77">
        <v>0</v>
      </c>
      <c r="AP25" s="77">
        <v>0</v>
      </c>
      <c r="AQ25" s="77">
        <v>0</v>
      </c>
      <c r="AR25" s="77">
        <v>0</v>
      </c>
      <c r="AS25" s="77">
        <v>0</v>
      </c>
      <c r="AT25" s="77">
        <v>0</v>
      </c>
      <c r="AU25" s="77">
        <v>0</v>
      </c>
      <c r="AV25" s="77">
        <v>0</v>
      </c>
      <c r="AW25" s="77">
        <v>0</v>
      </c>
      <c r="AX25" s="77">
        <v>0</v>
      </c>
      <c r="AY25" s="77">
        <v>0</v>
      </c>
      <c r="AZ25" s="77">
        <v>0</v>
      </c>
      <c r="BA25" s="77">
        <v>0</v>
      </c>
      <c r="BB25" s="77">
        <v>0</v>
      </c>
      <c r="BC25" s="77">
        <v>0</v>
      </c>
      <c r="BD25" s="77">
        <v>0</v>
      </c>
      <c r="BE25" s="77">
        <v>0</v>
      </c>
      <c r="BF25" s="77">
        <v>0</v>
      </c>
      <c r="BG25" s="77">
        <v>0</v>
      </c>
      <c r="BH25" s="77">
        <v>0</v>
      </c>
      <c r="BI25" s="77">
        <v>0</v>
      </c>
      <c r="BJ25" s="77">
        <v>0</v>
      </c>
      <c r="BK25" s="77">
        <v>0</v>
      </c>
      <c r="BL25" s="77">
        <v>0</v>
      </c>
      <c r="BM25" s="77">
        <v>0</v>
      </c>
      <c r="BN25" s="77">
        <v>0</v>
      </c>
      <c r="BO25" s="77">
        <v>0</v>
      </c>
      <c r="BP25" s="77">
        <v>0</v>
      </c>
      <c r="BQ25" s="77">
        <v>0</v>
      </c>
      <c r="BR25" s="77">
        <v>0</v>
      </c>
      <c r="BS25" s="77">
        <v>0</v>
      </c>
      <c r="BT25" s="77">
        <v>0</v>
      </c>
      <c r="BU25" s="77">
        <v>0</v>
      </c>
      <c r="BV25" s="77">
        <v>0</v>
      </c>
      <c r="BW25" s="77">
        <v>0</v>
      </c>
      <c r="BX25" s="77">
        <v>0</v>
      </c>
      <c r="BY25" s="77">
        <v>0</v>
      </c>
      <c r="BZ25" s="77">
        <v>0</v>
      </c>
      <c r="CA25" s="77">
        <v>0</v>
      </c>
      <c r="CB25" s="77">
        <v>0</v>
      </c>
      <c r="CC25" s="77">
        <v>0</v>
      </c>
      <c r="CD25" s="77">
        <v>0</v>
      </c>
      <c r="CE25" s="77">
        <v>0</v>
      </c>
      <c r="CF25" s="77">
        <v>0</v>
      </c>
      <c r="CG25" s="77">
        <v>0</v>
      </c>
      <c r="CH25" s="77">
        <v>0</v>
      </c>
      <c r="CI25" s="77">
        <v>0</v>
      </c>
      <c r="CJ25" s="77">
        <v>0</v>
      </c>
      <c r="CK25" s="77">
        <v>0</v>
      </c>
      <c r="CL25" s="77">
        <v>0</v>
      </c>
      <c r="CM25" s="77">
        <v>0</v>
      </c>
      <c r="CN25" s="77">
        <v>0</v>
      </c>
      <c r="CO25" s="77">
        <v>0</v>
      </c>
      <c r="CP25" s="77">
        <v>0</v>
      </c>
      <c r="CQ25" s="77">
        <v>0</v>
      </c>
      <c r="CR25" s="77">
        <v>0</v>
      </c>
      <c r="CS25" s="77">
        <v>0</v>
      </c>
      <c r="CT25" s="77">
        <v>0</v>
      </c>
      <c r="CU25" s="77">
        <v>0</v>
      </c>
      <c r="CV25" s="77">
        <v>0</v>
      </c>
      <c r="CW25" s="77">
        <v>0</v>
      </c>
      <c r="CX25" s="77">
        <v>0</v>
      </c>
      <c r="CY25" s="77">
        <v>0</v>
      </c>
      <c r="CZ25" s="77">
        <v>0</v>
      </c>
      <c r="DA25" s="77">
        <v>0</v>
      </c>
      <c r="DB25" s="77">
        <v>0</v>
      </c>
      <c r="DC25" s="77">
        <v>0</v>
      </c>
      <c r="DD25" s="77">
        <v>0</v>
      </c>
      <c r="DE25" s="77">
        <v>0</v>
      </c>
      <c r="DF25" s="77">
        <v>0</v>
      </c>
      <c r="DG25" s="77">
        <v>0</v>
      </c>
      <c r="DH25" s="77">
        <v>0</v>
      </c>
      <c r="DI25" s="77">
        <v>0</v>
      </c>
      <c r="DJ25" s="77">
        <v>0</v>
      </c>
      <c r="DK25" s="77">
        <v>0</v>
      </c>
      <c r="DL25" s="77">
        <v>0</v>
      </c>
      <c r="DM25" s="77">
        <v>0</v>
      </c>
      <c r="DN25" s="77">
        <v>0</v>
      </c>
      <c r="DO25" s="77">
        <v>0</v>
      </c>
      <c r="DP25" s="77">
        <v>0</v>
      </c>
      <c r="DQ25" s="77">
        <v>0</v>
      </c>
      <c r="DR25" s="77">
        <v>0</v>
      </c>
      <c r="DS25" s="77">
        <v>0</v>
      </c>
      <c r="DT25" s="77">
        <v>0</v>
      </c>
      <c r="DU25" s="77">
        <v>0</v>
      </c>
      <c r="DV25" s="77">
        <v>0</v>
      </c>
      <c r="DW25" s="77">
        <v>0</v>
      </c>
      <c r="DX25" s="77">
        <v>0</v>
      </c>
      <c r="DY25" s="77">
        <v>0</v>
      </c>
      <c r="DZ25" s="77">
        <v>0</v>
      </c>
      <c r="EA25" s="77">
        <v>0</v>
      </c>
      <c r="EB25" s="77">
        <v>0</v>
      </c>
      <c r="EC25" s="77">
        <v>0</v>
      </c>
      <c r="ED25" s="77">
        <v>0</v>
      </c>
      <c r="EE25" s="77">
        <v>0</v>
      </c>
      <c r="EF25" s="77">
        <v>0</v>
      </c>
      <c r="EG25" s="77">
        <v>0</v>
      </c>
      <c r="EH25" s="77">
        <v>0</v>
      </c>
      <c r="EI25" s="77">
        <v>0</v>
      </c>
      <c r="EJ25" s="77">
        <v>0</v>
      </c>
      <c r="EK25" s="77">
        <v>0</v>
      </c>
      <c r="EL25" s="77">
        <v>0</v>
      </c>
      <c r="EM25" s="77">
        <v>0</v>
      </c>
      <c r="EN25" s="77">
        <v>0</v>
      </c>
      <c r="EO25" s="77">
        <v>0</v>
      </c>
      <c r="EP25" s="77">
        <v>0</v>
      </c>
      <c r="EQ25" s="77">
        <v>0</v>
      </c>
      <c r="ER25" s="77">
        <v>0</v>
      </c>
      <c r="ES25" s="77">
        <v>0</v>
      </c>
      <c r="ET25" s="77">
        <v>0</v>
      </c>
      <c r="EU25" s="77">
        <v>0</v>
      </c>
      <c r="EV25" s="77">
        <v>0</v>
      </c>
      <c r="EW25" s="77">
        <v>0</v>
      </c>
      <c r="EX25" s="77">
        <v>0</v>
      </c>
      <c r="EY25" s="77">
        <v>0</v>
      </c>
      <c r="EZ25" s="77">
        <v>0</v>
      </c>
      <c r="FA25" s="77">
        <v>0</v>
      </c>
      <c r="FB25" s="77">
        <v>0</v>
      </c>
      <c r="FC25" s="77">
        <v>0</v>
      </c>
      <c r="FD25" s="77">
        <v>0</v>
      </c>
      <c r="FE25" s="77">
        <v>0</v>
      </c>
      <c r="FF25" s="77">
        <v>0</v>
      </c>
      <c r="FG25" s="77">
        <v>0</v>
      </c>
      <c r="FH25" s="77">
        <v>0</v>
      </c>
      <c r="FI25" s="77">
        <v>0</v>
      </c>
      <c r="FJ25" s="77">
        <v>0</v>
      </c>
      <c r="FK25" s="77">
        <v>0</v>
      </c>
      <c r="FL25" s="77">
        <v>0</v>
      </c>
      <c r="FM25" s="77">
        <v>0</v>
      </c>
      <c r="FN25" s="77">
        <v>0</v>
      </c>
      <c r="FO25" s="77">
        <v>0</v>
      </c>
      <c r="FP25" s="77">
        <v>0</v>
      </c>
      <c r="FQ25" s="77">
        <v>0</v>
      </c>
      <c r="FR25" s="77">
        <v>0</v>
      </c>
      <c r="FS25" s="77">
        <v>0</v>
      </c>
      <c r="FT25" s="77">
        <v>0</v>
      </c>
      <c r="FU25" s="77">
        <v>0</v>
      </c>
      <c r="FV25" s="77">
        <v>0</v>
      </c>
      <c r="FW25" s="77">
        <v>0</v>
      </c>
      <c r="FX25" s="77">
        <v>0</v>
      </c>
      <c r="FY25" s="77">
        <v>0</v>
      </c>
      <c r="FZ25" s="77">
        <v>0</v>
      </c>
      <c r="GA25" s="77">
        <v>0</v>
      </c>
      <c r="GB25" s="77">
        <v>0</v>
      </c>
      <c r="GC25" s="77">
        <v>0</v>
      </c>
      <c r="GD25" s="77">
        <v>0</v>
      </c>
      <c r="GE25" s="77">
        <v>0</v>
      </c>
      <c r="GF25" s="77">
        <v>0</v>
      </c>
      <c r="GG25" s="77">
        <v>0</v>
      </c>
      <c r="GH25" s="77">
        <v>0</v>
      </c>
      <c r="GI25" s="77">
        <v>0</v>
      </c>
      <c r="GJ25" s="77">
        <v>0</v>
      </c>
      <c r="GK25" s="77">
        <v>0</v>
      </c>
      <c r="GL25" s="77">
        <v>0</v>
      </c>
      <c r="GM25" s="77">
        <v>0</v>
      </c>
      <c r="GN25" s="77">
        <v>0</v>
      </c>
      <c r="GO25" s="77">
        <v>0</v>
      </c>
      <c r="GP25" s="77">
        <v>0</v>
      </c>
      <c r="GQ25" s="77">
        <v>0</v>
      </c>
      <c r="GR25" s="77">
        <v>0</v>
      </c>
      <c r="GS25" s="77">
        <v>0</v>
      </c>
      <c r="GT25" s="77">
        <v>0</v>
      </c>
      <c r="GU25" s="77">
        <v>0</v>
      </c>
      <c r="GV25" s="77">
        <v>0</v>
      </c>
      <c r="GW25" s="77">
        <v>0</v>
      </c>
      <c r="GX25" s="77">
        <v>0</v>
      </c>
      <c r="GY25" s="77">
        <v>0</v>
      </c>
      <c r="GZ25" s="77">
        <v>0</v>
      </c>
      <c r="HA25" s="77">
        <v>0</v>
      </c>
      <c r="HB25" s="77">
        <v>0</v>
      </c>
      <c r="HC25" s="77">
        <v>0</v>
      </c>
      <c r="HD25" s="77">
        <v>0</v>
      </c>
      <c r="HE25" s="77">
        <v>0</v>
      </c>
      <c r="HF25" s="77">
        <v>0</v>
      </c>
      <c r="HG25" s="77">
        <v>0</v>
      </c>
      <c r="HH25" s="77">
        <v>0</v>
      </c>
      <c r="HI25" s="77">
        <v>0</v>
      </c>
      <c r="HJ25" s="77">
        <v>0</v>
      </c>
      <c r="HK25" s="77">
        <v>0</v>
      </c>
      <c r="HL25" s="77">
        <v>0</v>
      </c>
      <c r="HM25" s="77">
        <v>0</v>
      </c>
      <c r="HN25" s="77">
        <v>0</v>
      </c>
      <c r="HO25" s="77">
        <v>0</v>
      </c>
      <c r="HP25" s="77">
        <v>0</v>
      </c>
      <c r="HQ25" s="77">
        <v>0</v>
      </c>
      <c r="HR25" s="77">
        <v>0</v>
      </c>
      <c r="HS25" s="77">
        <v>0</v>
      </c>
      <c r="HT25" s="77">
        <v>0</v>
      </c>
      <c r="HU25" s="77">
        <v>0</v>
      </c>
      <c r="HV25" s="77">
        <v>0</v>
      </c>
      <c r="HW25" s="77">
        <v>0</v>
      </c>
      <c r="HX25" s="77">
        <v>0</v>
      </c>
      <c r="HY25" s="77">
        <v>0</v>
      </c>
      <c r="HZ25" s="77">
        <v>0</v>
      </c>
      <c r="IA25" s="77">
        <v>0</v>
      </c>
      <c r="IB25" s="77">
        <v>0</v>
      </c>
      <c r="IC25" s="77">
        <v>0</v>
      </c>
      <c r="ID25" s="77">
        <v>0</v>
      </c>
      <c r="IE25" s="77">
        <v>0</v>
      </c>
      <c r="IF25" s="77">
        <v>0</v>
      </c>
      <c r="IG25" s="77">
        <v>0</v>
      </c>
      <c r="IH25" s="77">
        <v>0</v>
      </c>
      <c r="II25" s="77">
        <v>0</v>
      </c>
    </row>
    <row r="26" spans="1:39" s="77" customFormat="1" ht="15.75" hidden="1">
      <c r="A26" s="23"/>
      <c r="B26" s="17" t="s">
        <v>185</v>
      </c>
      <c r="C26" s="23"/>
      <c r="D26" s="51"/>
      <c r="E26" s="24">
        <v>0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</row>
    <row r="27" spans="1:39" s="77" customFormat="1" ht="21" customHeight="1">
      <c r="A27" s="23" t="s">
        <v>55</v>
      </c>
      <c r="B27" s="16" t="s">
        <v>109</v>
      </c>
      <c r="C27" s="23"/>
      <c r="D27" s="40">
        <v>2197885</v>
      </c>
      <c r="E27" s="29">
        <v>1752452.7000000002</v>
      </c>
      <c r="F27" s="31">
        <v>161317</v>
      </c>
      <c r="G27" s="31">
        <v>27656.3</v>
      </c>
      <c r="H27" s="31">
        <v>99866.5</v>
      </c>
      <c r="I27" s="31">
        <v>25922.6</v>
      </c>
      <c r="J27" s="31">
        <v>14082.7</v>
      </c>
      <c r="K27" s="31">
        <v>12581</v>
      </c>
      <c r="L27" s="31">
        <v>3605</v>
      </c>
      <c r="M27" s="31">
        <v>3245</v>
      </c>
      <c r="N27" s="31">
        <v>1314</v>
      </c>
      <c r="O27" s="31">
        <v>1780</v>
      </c>
      <c r="P27" s="31">
        <v>9653.9</v>
      </c>
      <c r="Q27" s="31">
        <v>12440</v>
      </c>
      <c r="R27" s="31">
        <v>1901</v>
      </c>
      <c r="S27" s="31">
        <v>4885</v>
      </c>
      <c r="T27" s="31">
        <v>400</v>
      </c>
      <c r="U27" s="31">
        <v>117638.3</v>
      </c>
      <c r="V27" s="31">
        <v>1668</v>
      </c>
      <c r="W27" s="31">
        <v>3873.1</v>
      </c>
      <c r="X27" s="31">
        <v>118684.9</v>
      </c>
      <c r="Y27" s="31">
        <v>1500</v>
      </c>
      <c r="Z27" s="31">
        <v>10979.3</v>
      </c>
      <c r="AA27" s="31">
        <v>5205</v>
      </c>
      <c r="AB27" s="31">
        <v>63007</v>
      </c>
      <c r="AC27" s="31">
        <v>8157.799999999999</v>
      </c>
      <c r="AD27" s="31">
        <v>7351.3</v>
      </c>
      <c r="AE27" s="31">
        <v>4989</v>
      </c>
      <c r="AF27" s="31">
        <v>7391</v>
      </c>
      <c r="AG27" s="31">
        <v>218105</v>
      </c>
      <c r="AH27" s="31">
        <v>636595</v>
      </c>
      <c r="AI27" s="31">
        <v>0</v>
      </c>
      <c r="AJ27" s="31">
        <v>16110</v>
      </c>
      <c r="AK27" s="31">
        <v>0</v>
      </c>
      <c r="AL27" s="31">
        <v>17148</v>
      </c>
      <c r="AM27" s="31">
        <v>133400</v>
      </c>
    </row>
    <row r="28" spans="1:39" s="77" customFormat="1" ht="21" customHeight="1">
      <c r="A28" s="23" t="s">
        <v>52</v>
      </c>
      <c r="B28" s="16" t="s">
        <v>230</v>
      </c>
      <c r="C28" s="23"/>
      <c r="D28" s="40">
        <v>5650</v>
      </c>
      <c r="E28" s="29">
        <v>550</v>
      </c>
      <c r="F28" s="31">
        <v>200</v>
      </c>
      <c r="G28" s="31">
        <v>0</v>
      </c>
      <c r="H28" s="31">
        <v>0</v>
      </c>
      <c r="I28" s="31">
        <v>350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</row>
    <row r="29" spans="1:39" s="77" customFormat="1" ht="21" customHeight="1">
      <c r="A29" s="32" t="s">
        <v>53</v>
      </c>
      <c r="B29" s="5" t="s">
        <v>186</v>
      </c>
      <c r="C29" s="26"/>
      <c r="D29" s="185"/>
      <c r="E29" s="29">
        <v>550</v>
      </c>
      <c r="F29" s="33">
        <v>200</v>
      </c>
      <c r="G29" s="33">
        <v>0</v>
      </c>
      <c r="H29" s="33">
        <v>0</v>
      </c>
      <c r="I29" s="33">
        <v>350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</row>
    <row r="30" spans="1:39" s="77" customFormat="1" ht="21" customHeight="1">
      <c r="A30" s="36" t="s">
        <v>78</v>
      </c>
      <c r="B30" s="17" t="s">
        <v>11</v>
      </c>
      <c r="C30" s="94">
        <v>13</v>
      </c>
      <c r="D30" s="186"/>
      <c r="E30" s="29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</row>
    <row r="31" spans="1:39" s="77" customFormat="1" ht="21" customHeight="1">
      <c r="A31" s="36" t="s">
        <v>79</v>
      </c>
      <c r="B31" s="17" t="s">
        <v>12</v>
      </c>
      <c r="C31" s="94">
        <v>12</v>
      </c>
      <c r="D31" s="186"/>
      <c r="E31" s="29">
        <v>550</v>
      </c>
      <c r="F31" s="41">
        <v>200</v>
      </c>
      <c r="G31" s="41">
        <v>0</v>
      </c>
      <c r="H31" s="41">
        <v>0</v>
      </c>
      <c r="I31" s="41">
        <v>350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</row>
    <row r="32" spans="1:39" s="432" customFormat="1" ht="36" customHeight="1">
      <c r="A32" s="433"/>
      <c r="B32" s="434" t="s">
        <v>265</v>
      </c>
      <c r="C32" s="428">
        <v>14</v>
      </c>
      <c r="D32" s="429"/>
      <c r="E32" s="429">
        <v>0</v>
      </c>
      <c r="F32" s="430"/>
      <c r="G32" s="430"/>
      <c r="H32" s="430"/>
      <c r="I32" s="430"/>
      <c r="J32" s="430"/>
      <c r="K32" s="430"/>
      <c r="L32" s="430"/>
      <c r="M32" s="430"/>
      <c r="N32" s="430"/>
      <c r="O32" s="430"/>
      <c r="P32" s="430"/>
      <c r="Q32" s="430"/>
      <c r="R32" s="430"/>
      <c r="S32" s="430"/>
      <c r="T32" s="430"/>
      <c r="U32" s="430"/>
      <c r="V32" s="430"/>
      <c r="W32" s="430"/>
      <c r="X32" s="430"/>
      <c r="Y32" s="430"/>
      <c r="Z32" s="430"/>
      <c r="AA32" s="430"/>
      <c r="AB32" s="430"/>
      <c r="AC32" s="430"/>
      <c r="AD32" s="430"/>
      <c r="AE32" s="430"/>
      <c r="AF32" s="430"/>
      <c r="AG32" s="430"/>
      <c r="AH32" s="430"/>
      <c r="AI32" s="430"/>
      <c r="AJ32" s="430"/>
      <c r="AK32" s="430"/>
      <c r="AL32" s="430"/>
      <c r="AM32" s="521"/>
    </row>
    <row r="33" spans="1:39" s="77" customFormat="1" ht="34.5" customHeight="1" hidden="1">
      <c r="A33" s="32" t="s">
        <v>29</v>
      </c>
      <c r="B33" s="87" t="s">
        <v>187</v>
      </c>
      <c r="C33" s="38"/>
      <c r="D33" s="187"/>
      <c r="E33" s="29">
        <v>0</v>
      </c>
      <c r="F33" s="34">
        <v>0</v>
      </c>
      <c r="G33" s="34">
        <v>0</v>
      </c>
      <c r="H33" s="41">
        <v>0</v>
      </c>
      <c r="I33" s="41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41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</row>
    <row r="34" spans="1:39" s="77" customFormat="1" ht="22.5" customHeight="1" hidden="1">
      <c r="A34" s="36" t="s">
        <v>78</v>
      </c>
      <c r="B34" s="17" t="s">
        <v>11</v>
      </c>
      <c r="C34" s="94">
        <v>13</v>
      </c>
      <c r="D34" s="186"/>
      <c r="E34" s="29">
        <v>0</v>
      </c>
      <c r="F34" s="34"/>
      <c r="G34" s="34"/>
      <c r="H34" s="34"/>
      <c r="I34" s="41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</row>
    <row r="35" spans="1:39" s="77" customFormat="1" ht="22.5" customHeight="1" hidden="1">
      <c r="A35" s="36" t="s">
        <v>79</v>
      </c>
      <c r="B35" s="17" t="s">
        <v>12</v>
      </c>
      <c r="C35" s="94">
        <v>12</v>
      </c>
      <c r="D35" s="186"/>
      <c r="E35" s="29">
        <v>0</v>
      </c>
      <c r="F35" s="34"/>
      <c r="G35" s="34"/>
      <c r="H35" s="41"/>
      <c r="I35" s="41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41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</row>
    <row r="36" spans="1:39" s="77" customFormat="1" ht="22.5" customHeight="1" hidden="1">
      <c r="A36" s="32" t="s">
        <v>211</v>
      </c>
      <c r="B36" s="5" t="s">
        <v>251</v>
      </c>
      <c r="C36" s="26"/>
      <c r="D36" s="185"/>
      <c r="E36" s="29">
        <v>0</v>
      </c>
      <c r="F36" s="34">
        <v>0</v>
      </c>
      <c r="G36" s="34">
        <v>0</v>
      </c>
      <c r="H36" s="41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41">
        <v>0</v>
      </c>
      <c r="AE36" s="34">
        <v>0</v>
      </c>
      <c r="AF36" s="41">
        <v>0</v>
      </c>
      <c r="AG36" s="34">
        <v>0</v>
      </c>
      <c r="AH36" s="34">
        <v>0</v>
      </c>
      <c r="AI36" s="34">
        <v>0</v>
      </c>
      <c r="AJ36" s="34">
        <v>0</v>
      </c>
      <c r="AK36" s="34">
        <v>0</v>
      </c>
      <c r="AL36" s="34">
        <v>0</v>
      </c>
      <c r="AM36" s="34">
        <v>0</v>
      </c>
    </row>
    <row r="37" spans="1:39" s="77" customFormat="1" ht="22.5" customHeight="1" hidden="1">
      <c r="A37" s="36" t="s">
        <v>78</v>
      </c>
      <c r="B37" s="17" t="s">
        <v>11</v>
      </c>
      <c r="C37" s="94">
        <v>13</v>
      </c>
      <c r="D37" s="186"/>
      <c r="E37" s="29">
        <v>0</v>
      </c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40"/>
      <c r="AE37" s="35"/>
      <c r="AF37" s="40"/>
      <c r="AG37" s="35"/>
      <c r="AH37" s="35"/>
      <c r="AI37" s="35"/>
      <c r="AJ37" s="35"/>
      <c r="AK37" s="35"/>
      <c r="AL37" s="35"/>
      <c r="AM37" s="35"/>
    </row>
    <row r="38" spans="1:39" s="77" customFormat="1" ht="22.5" customHeight="1" hidden="1">
      <c r="A38" s="36" t="s">
        <v>79</v>
      </c>
      <c r="B38" s="17" t="s">
        <v>12</v>
      </c>
      <c r="C38" s="94">
        <v>12</v>
      </c>
      <c r="D38" s="186"/>
      <c r="E38" s="29">
        <v>0</v>
      </c>
      <c r="F38" s="35"/>
      <c r="G38" s="35"/>
      <c r="H38" s="41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41"/>
      <c r="AE38" s="35"/>
      <c r="AF38" s="41"/>
      <c r="AG38" s="35"/>
      <c r="AH38" s="35"/>
      <c r="AI38" s="35"/>
      <c r="AJ38" s="35"/>
      <c r="AK38" s="35"/>
      <c r="AL38" s="35"/>
      <c r="AM38" s="35"/>
    </row>
    <row r="39" spans="1:39" s="77" customFormat="1" ht="33.75" customHeight="1" hidden="1">
      <c r="A39" s="36"/>
      <c r="B39" s="427" t="s">
        <v>265</v>
      </c>
      <c r="C39" s="428">
        <v>14</v>
      </c>
      <c r="D39" s="186"/>
      <c r="E39" s="429">
        <v>0</v>
      </c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W39" s="430"/>
      <c r="X39" s="430"/>
      <c r="Y39" s="430"/>
      <c r="Z39" s="430"/>
      <c r="AA39" s="430"/>
      <c r="AB39" s="430"/>
      <c r="AC39" s="430"/>
      <c r="AD39" s="430"/>
      <c r="AE39" s="430"/>
      <c r="AF39" s="430"/>
      <c r="AG39" s="430"/>
      <c r="AH39" s="430"/>
      <c r="AI39" s="430"/>
      <c r="AJ39" s="430"/>
      <c r="AK39" s="430"/>
      <c r="AL39" s="430"/>
      <c r="AM39" s="430"/>
    </row>
    <row r="40" spans="1:39" s="77" customFormat="1" ht="18" customHeight="1" hidden="1">
      <c r="A40" s="32" t="s">
        <v>212</v>
      </c>
      <c r="B40" s="39" t="s">
        <v>249</v>
      </c>
      <c r="C40" s="26"/>
      <c r="D40" s="185"/>
      <c r="E40" s="29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40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v>0</v>
      </c>
      <c r="AL40" s="35">
        <v>0</v>
      </c>
      <c r="AM40" s="35">
        <v>0</v>
      </c>
    </row>
    <row r="41" spans="1:39" s="77" customFormat="1" ht="18" customHeight="1" hidden="1">
      <c r="A41" s="36" t="s">
        <v>78</v>
      </c>
      <c r="B41" s="17" t="s">
        <v>11</v>
      </c>
      <c r="C41" s="94">
        <v>13</v>
      </c>
      <c r="D41" s="186"/>
      <c r="E41" s="29">
        <v>0</v>
      </c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40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</row>
    <row r="42" spans="1:39" s="77" customFormat="1" ht="18" customHeight="1" hidden="1">
      <c r="A42" s="36" t="s">
        <v>79</v>
      </c>
      <c r="B42" s="17" t="s">
        <v>12</v>
      </c>
      <c r="C42" s="94">
        <v>12</v>
      </c>
      <c r="D42" s="186"/>
      <c r="E42" s="29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41">
        <v>0</v>
      </c>
      <c r="Y42" s="35">
        <v>0</v>
      </c>
      <c r="Z42" s="35"/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</row>
    <row r="43" spans="1:39" s="77" customFormat="1" ht="21" customHeight="1">
      <c r="A43" s="23" t="s">
        <v>66</v>
      </c>
      <c r="B43" s="16" t="s">
        <v>231</v>
      </c>
      <c r="C43" s="23"/>
      <c r="D43" s="40">
        <v>112980</v>
      </c>
      <c r="E43" s="29">
        <v>112917.4</v>
      </c>
      <c r="F43" s="35">
        <v>0</v>
      </c>
      <c r="G43" s="35">
        <v>0</v>
      </c>
      <c r="H43" s="40">
        <v>25769.5</v>
      </c>
      <c r="I43" s="35">
        <v>0</v>
      </c>
      <c r="J43" s="35">
        <v>0</v>
      </c>
      <c r="K43" s="40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40">
        <v>55712.9</v>
      </c>
      <c r="Y43" s="35">
        <v>0</v>
      </c>
      <c r="Z43" s="40">
        <v>6127.3</v>
      </c>
      <c r="AA43" s="40">
        <v>3032</v>
      </c>
      <c r="AB43" s="40">
        <v>4706</v>
      </c>
      <c r="AC43" s="40">
        <v>4320.7</v>
      </c>
      <c r="AD43" s="40">
        <v>4447</v>
      </c>
      <c r="AE43" s="40">
        <v>4819</v>
      </c>
      <c r="AF43" s="40">
        <v>3983</v>
      </c>
      <c r="AG43" s="40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0</v>
      </c>
    </row>
    <row r="44" spans="1:39" s="93" customFormat="1" ht="21" customHeight="1">
      <c r="A44" s="32" t="s">
        <v>78</v>
      </c>
      <c r="B44" s="5" t="s">
        <v>228</v>
      </c>
      <c r="C44" s="94">
        <v>13</v>
      </c>
      <c r="D44" s="188"/>
      <c r="E44" s="29">
        <v>106609</v>
      </c>
      <c r="F44" s="95">
        <v>0</v>
      </c>
      <c r="G44" s="95">
        <v>0</v>
      </c>
      <c r="H44" s="99">
        <v>25569.5</v>
      </c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5">
        <v>0</v>
      </c>
      <c r="S44" s="95">
        <v>0</v>
      </c>
      <c r="T44" s="95">
        <v>0</v>
      </c>
      <c r="U44" s="95">
        <v>0</v>
      </c>
      <c r="V44" s="95">
        <v>0</v>
      </c>
      <c r="W44" s="95">
        <v>0</v>
      </c>
      <c r="X44" s="99">
        <v>49604.5</v>
      </c>
      <c r="Y44" s="99">
        <v>0</v>
      </c>
      <c r="Z44" s="99">
        <v>6127.3</v>
      </c>
      <c r="AA44" s="99">
        <v>3032</v>
      </c>
      <c r="AB44" s="99">
        <v>4706</v>
      </c>
      <c r="AC44" s="99">
        <v>4320.7</v>
      </c>
      <c r="AD44" s="99">
        <v>4447</v>
      </c>
      <c r="AE44" s="99">
        <v>4819</v>
      </c>
      <c r="AF44" s="99">
        <v>3983</v>
      </c>
      <c r="AG44" s="99">
        <v>0</v>
      </c>
      <c r="AH44" s="99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</row>
    <row r="45" spans="1:39" s="93" customFormat="1" ht="15.75" hidden="1">
      <c r="A45" s="32"/>
      <c r="B45" s="3" t="s">
        <v>144</v>
      </c>
      <c r="C45" s="96"/>
      <c r="D45" s="189"/>
      <c r="E45" s="29">
        <v>0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</row>
    <row r="46" spans="1:39" s="93" customFormat="1" ht="31.5" hidden="1">
      <c r="A46" s="32"/>
      <c r="B46" s="3" t="s">
        <v>145</v>
      </c>
      <c r="C46" s="96"/>
      <c r="D46" s="189"/>
      <c r="E46" s="29">
        <v>0</v>
      </c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</row>
    <row r="47" spans="1:39" s="93" customFormat="1" ht="31.5" hidden="1">
      <c r="A47" s="32"/>
      <c r="B47" s="17" t="s">
        <v>146</v>
      </c>
      <c r="C47" s="96"/>
      <c r="D47" s="189"/>
      <c r="E47" s="29">
        <v>0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</row>
    <row r="48" spans="1:39" s="93" customFormat="1" ht="16.5" customHeight="1" hidden="1">
      <c r="A48" s="32"/>
      <c r="B48" s="3" t="s">
        <v>115</v>
      </c>
      <c r="C48" s="96"/>
      <c r="D48" s="189"/>
      <c r="E48" s="29">
        <v>0</v>
      </c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</row>
    <row r="49" spans="1:39" s="97" customFormat="1" ht="21" customHeight="1">
      <c r="A49" s="48" t="s">
        <v>79</v>
      </c>
      <c r="B49" s="5" t="s">
        <v>229</v>
      </c>
      <c r="C49" s="98">
        <v>12</v>
      </c>
      <c r="D49" s="188"/>
      <c r="E49" s="29">
        <v>6308.4000000000015</v>
      </c>
      <c r="F49" s="34">
        <v>0</v>
      </c>
      <c r="G49" s="34">
        <v>0</v>
      </c>
      <c r="H49" s="41">
        <v>200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6108.4000000000015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</row>
    <row r="50" spans="1:39" s="80" customFormat="1" ht="31.5" hidden="1">
      <c r="A50" s="26"/>
      <c r="B50" s="17" t="s">
        <v>146</v>
      </c>
      <c r="C50" s="37"/>
      <c r="D50" s="186"/>
      <c r="E50" s="29">
        <v>0</v>
      </c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</row>
    <row r="51" spans="1:39" s="80" customFormat="1" ht="18" customHeight="1" hidden="1">
      <c r="A51" s="26"/>
      <c r="B51" s="17" t="s">
        <v>147</v>
      </c>
      <c r="C51" s="37"/>
      <c r="D51" s="186"/>
      <c r="E51" s="29">
        <v>0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</row>
    <row r="52" spans="1:39" s="80" customFormat="1" ht="31.5" hidden="1">
      <c r="A52" s="26"/>
      <c r="B52" s="17" t="s">
        <v>188</v>
      </c>
      <c r="C52" s="37"/>
      <c r="D52" s="186"/>
      <c r="E52" s="29">
        <v>0</v>
      </c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</row>
    <row r="53" spans="1:39" s="80" customFormat="1" ht="63" hidden="1">
      <c r="A53" s="26"/>
      <c r="B53" s="3" t="s">
        <v>104</v>
      </c>
      <c r="C53" s="37"/>
      <c r="D53" s="186"/>
      <c r="E53" s="29">
        <v>0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</row>
    <row r="54" spans="1:39" s="80" customFormat="1" ht="17.25" customHeight="1" hidden="1">
      <c r="A54" s="26"/>
      <c r="B54" s="3" t="s">
        <v>169</v>
      </c>
      <c r="C54" s="37"/>
      <c r="D54" s="186"/>
      <c r="E54" s="29">
        <v>0</v>
      </c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</row>
    <row r="55" spans="1:39" s="80" customFormat="1" ht="17.25" customHeight="1" hidden="1">
      <c r="A55" s="26"/>
      <c r="B55" s="1" t="s">
        <v>168</v>
      </c>
      <c r="C55" s="37"/>
      <c r="D55" s="186"/>
      <c r="E55" s="29">
        <v>0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</row>
    <row r="56" spans="1:39" s="80" customFormat="1" ht="17.25" customHeight="1" hidden="1">
      <c r="A56" s="26"/>
      <c r="B56" s="3" t="s">
        <v>189</v>
      </c>
      <c r="C56" s="37"/>
      <c r="D56" s="186"/>
      <c r="E56" s="29">
        <v>0</v>
      </c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</row>
    <row r="57" spans="1:39" s="81" customFormat="1" ht="22.5" customHeight="1">
      <c r="A57" s="42" t="s">
        <v>68</v>
      </c>
      <c r="B57" s="43" t="s">
        <v>224</v>
      </c>
      <c r="C57" s="42"/>
      <c r="D57" s="193">
        <v>2061720</v>
      </c>
      <c r="E57" s="29">
        <v>1621805.2999999998</v>
      </c>
      <c r="F57" s="44">
        <v>148087</v>
      </c>
      <c r="G57" s="44">
        <v>27656.3</v>
      </c>
      <c r="H57" s="44">
        <v>70797</v>
      </c>
      <c r="I57" s="44">
        <v>25572.6</v>
      </c>
      <c r="J57" s="44">
        <v>14082.7</v>
      </c>
      <c r="K57" s="44">
        <v>12581</v>
      </c>
      <c r="L57" s="44">
        <v>3605</v>
      </c>
      <c r="M57" s="44">
        <v>3245</v>
      </c>
      <c r="N57" s="44">
        <v>1314</v>
      </c>
      <c r="O57" s="44">
        <v>1780</v>
      </c>
      <c r="P57" s="44">
        <v>9653.9</v>
      </c>
      <c r="Q57" s="44">
        <v>12440</v>
      </c>
      <c r="R57" s="44">
        <v>1901</v>
      </c>
      <c r="S57" s="44">
        <v>4885</v>
      </c>
      <c r="T57" s="44">
        <v>400</v>
      </c>
      <c r="U57" s="44">
        <v>117638.3</v>
      </c>
      <c r="V57" s="44">
        <v>1668</v>
      </c>
      <c r="W57" s="44">
        <v>3473.1</v>
      </c>
      <c r="X57" s="44">
        <v>62522</v>
      </c>
      <c r="Y57" s="44">
        <v>1500</v>
      </c>
      <c r="Z57" s="44">
        <v>4852</v>
      </c>
      <c r="AA57" s="44">
        <v>2173</v>
      </c>
      <c r="AB57" s="44">
        <v>58301</v>
      </c>
      <c r="AC57" s="44">
        <v>3837.1</v>
      </c>
      <c r="AD57" s="44">
        <v>2904.3</v>
      </c>
      <c r="AE57" s="44">
        <v>170</v>
      </c>
      <c r="AF57" s="44">
        <v>3408</v>
      </c>
      <c r="AG57" s="44">
        <v>218105</v>
      </c>
      <c r="AH57" s="44">
        <v>636595</v>
      </c>
      <c r="AI57" s="44">
        <v>0</v>
      </c>
      <c r="AJ57" s="44">
        <v>16110</v>
      </c>
      <c r="AK57" s="44">
        <v>0</v>
      </c>
      <c r="AL57" s="44">
        <v>17148</v>
      </c>
      <c r="AM57" s="44">
        <v>133400</v>
      </c>
    </row>
    <row r="58" spans="1:39" s="78" customFormat="1" ht="22.5" customHeight="1">
      <c r="A58" s="26" t="s">
        <v>80</v>
      </c>
      <c r="B58" s="4" t="s">
        <v>16</v>
      </c>
      <c r="C58" s="26"/>
      <c r="D58" s="194"/>
      <c r="E58" s="435">
        <v>1621805.2999999998</v>
      </c>
      <c r="F58" s="45">
        <v>148087</v>
      </c>
      <c r="G58" s="45">
        <v>27656.3</v>
      </c>
      <c r="H58" s="45">
        <v>70797</v>
      </c>
      <c r="I58" s="45">
        <v>25572.6</v>
      </c>
      <c r="J58" s="45">
        <v>14082.7</v>
      </c>
      <c r="K58" s="45">
        <v>12581</v>
      </c>
      <c r="L58" s="45">
        <v>3605</v>
      </c>
      <c r="M58" s="45">
        <v>3245</v>
      </c>
      <c r="N58" s="45">
        <v>1314</v>
      </c>
      <c r="O58" s="45">
        <v>1780</v>
      </c>
      <c r="P58" s="45">
        <v>9653.9</v>
      </c>
      <c r="Q58" s="45">
        <v>12440</v>
      </c>
      <c r="R58" s="45">
        <v>1901</v>
      </c>
      <c r="S58" s="45">
        <v>4885</v>
      </c>
      <c r="T58" s="45">
        <v>400</v>
      </c>
      <c r="U58" s="45">
        <v>117638.3</v>
      </c>
      <c r="V58" s="45">
        <v>1668</v>
      </c>
      <c r="W58" s="45">
        <v>3473.1</v>
      </c>
      <c r="X58" s="45">
        <v>62522</v>
      </c>
      <c r="Y58" s="45">
        <v>1500</v>
      </c>
      <c r="Z58" s="45">
        <v>4852</v>
      </c>
      <c r="AA58" s="45">
        <v>2173</v>
      </c>
      <c r="AB58" s="45">
        <v>58301</v>
      </c>
      <c r="AC58" s="45">
        <v>3837.1</v>
      </c>
      <c r="AD58" s="45">
        <v>2904.3</v>
      </c>
      <c r="AE58" s="45">
        <v>170</v>
      </c>
      <c r="AF58" s="45">
        <v>3408</v>
      </c>
      <c r="AG58" s="45">
        <v>218105</v>
      </c>
      <c r="AH58" s="45">
        <v>636595</v>
      </c>
      <c r="AI58" s="45">
        <v>0</v>
      </c>
      <c r="AJ58" s="45">
        <v>16110</v>
      </c>
      <c r="AK58" s="45">
        <v>0</v>
      </c>
      <c r="AL58" s="45">
        <v>17148</v>
      </c>
      <c r="AM58" s="45">
        <v>133400</v>
      </c>
    </row>
    <row r="59" spans="1:39" s="77" customFormat="1" ht="22.5" customHeight="1">
      <c r="A59" s="32" t="s">
        <v>78</v>
      </c>
      <c r="B59" s="5" t="s">
        <v>190</v>
      </c>
      <c r="C59" s="38"/>
      <c r="D59" s="187"/>
      <c r="E59" s="29">
        <v>1488405.2999999998</v>
      </c>
      <c r="F59" s="46">
        <v>148087</v>
      </c>
      <c r="G59" s="46">
        <v>27656.3</v>
      </c>
      <c r="H59" s="46">
        <v>70797</v>
      </c>
      <c r="I59" s="46">
        <v>25572.6</v>
      </c>
      <c r="J59" s="46">
        <v>14082.7</v>
      </c>
      <c r="K59" s="46">
        <v>12581</v>
      </c>
      <c r="L59" s="46">
        <v>3605</v>
      </c>
      <c r="M59" s="46">
        <v>3245</v>
      </c>
      <c r="N59" s="46">
        <v>1314</v>
      </c>
      <c r="O59" s="46">
        <v>1780</v>
      </c>
      <c r="P59" s="46">
        <v>9653.9</v>
      </c>
      <c r="Q59" s="46">
        <v>12440</v>
      </c>
      <c r="R59" s="46">
        <v>1901</v>
      </c>
      <c r="S59" s="46">
        <v>4885</v>
      </c>
      <c r="T59" s="46">
        <v>400</v>
      </c>
      <c r="U59" s="46">
        <v>117638.3</v>
      </c>
      <c r="V59" s="46">
        <v>1668</v>
      </c>
      <c r="W59" s="46">
        <v>3473.1</v>
      </c>
      <c r="X59" s="46">
        <v>62522</v>
      </c>
      <c r="Y59" s="46">
        <v>1500</v>
      </c>
      <c r="Z59" s="46">
        <v>4852</v>
      </c>
      <c r="AA59" s="46">
        <v>2173</v>
      </c>
      <c r="AB59" s="46">
        <v>58301</v>
      </c>
      <c r="AC59" s="46">
        <v>3837.1</v>
      </c>
      <c r="AD59" s="46">
        <v>2904.3</v>
      </c>
      <c r="AE59" s="46">
        <v>170</v>
      </c>
      <c r="AF59" s="46">
        <v>3408</v>
      </c>
      <c r="AG59" s="46">
        <v>218105</v>
      </c>
      <c r="AH59" s="46">
        <v>636595</v>
      </c>
      <c r="AI59" s="46">
        <v>0</v>
      </c>
      <c r="AJ59" s="46">
        <v>16110</v>
      </c>
      <c r="AK59" s="46">
        <v>0</v>
      </c>
      <c r="AL59" s="46">
        <v>17148</v>
      </c>
      <c r="AM59" s="46">
        <v>0</v>
      </c>
    </row>
    <row r="60" spans="1:39" s="78" customFormat="1" ht="36.75" customHeight="1">
      <c r="A60" s="23">
        <v>1</v>
      </c>
      <c r="B60" s="16" t="s">
        <v>20</v>
      </c>
      <c r="C60" s="23"/>
      <c r="D60" s="51"/>
      <c r="E60" s="29">
        <v>996217.3</v>
      </c>
      <c r="F60" s="47">
        <v>16022</v>
      </c>
      <c r="G60" s="47">
        <v>12279.3</v>
      </c>
      <c r="H60" s="47">
        <v>3140</v>
      </c>
      <c r="I60" s="47">
        <v>5970</v>
      </c>
      <c r="J60" s="47">
        <v>3650</v>
      </c>
      <c r="K60" s="47">
        <v>500</v>
      </c>
      <c r="L60" s="47">
        <v>870</v>
      </c>
      <c r="M60" s="47">
        <v>915</v>
      </c>
      <c r="N60" s="47">
        <v>300</v>
      </c>
      <c r="O60" s="47">
        <v>0</v>
      </c>
      <c r="P60" s="47">
        <v>0</v>
      </c>
      <c r="Q60" s="47">
        <v>500</v>
      </c>
      <c r="R60" s="47">
        <v>400</v>
      </c>
      <c r="S60" s="47">
        <v>2707</v>
      </c>
      <c r="T60" s="47">
        <v>0</v>
      </c>
      <c r="U60" s="47">
        <v>96320</v>
      </c>
      <c r="V60" s="47">
        <v>90</v>
      </c>
      <c r="W60" s="47">
        <v>0</v>
      </c>
      <c r="X60" s="47">
        <v>20000</v>
      </c>
      <c r="Y60" s="47">
        <v>1500</v>
      </c>
      <c r="Z60" s="47">
        <v>390</v>
      </c>
      <c r="AA60" s="47">
        <v>250</v>
      </c>
      <c r="AB60" s="47">
        <v>1465</v>
      </c>
      <c r="AC60" s="47">
        <v>860</v>
      </c>
      <c r="AD60" s="47">
        <v>761</v>
      </c>
      <c r="AE60" s="47">
        <v>170</v>
      </c>
      <c r="AF60" s="47">
        <v>1400</v>
      </c>
      <c r="AG60" s="47">
        <v>210215</v>
      </c>
      <c r="AH60" s="47">
        <v>614095</v>
      </c>
      <c r="AI60" s="47">
        <v>0</v>
      </c>
      <c r="AJ60" s="47">
        <v>0</v>
      </c>
      <c r="AK60" s="47">
        <v>0</v>
      </c>
      <c r="AL60" s="47">
        <v>1448</v>
      </c>
      <c r="AM60" s="47">
        <v>0</v>
      </c>
    </row>
    <row r="61" spans="1:39" s="82" customFormat="1" ht="21.75" customHeight="1">
      <c r="A61" s="48"/>
      <c r="B61" s="49" t="s">
        <v>21</v>
      </c>
      <c r="C61" s="166">
        <v>16</v>
      </c>
      <c r="D61" s="190"/>
      <c r="E61" s="29">
        <v>27577.5</v>
      </c>
      <c r="F61" s="41">
        <v>10114</v>
      </c>
      <c r="G61" s="41">
        <v>4242</v>
      </c>
      <c r="H61" s="41">
        <v>1264</v>
      </c>
      <c r="I61" s="41">
        <v>3441</v>
      </c>
      <c r="J61" s="41">
        <v>1914.5</v>
      </c>
      <c r="K61" s="41">
        <v>0</v>
      </c>
      <c r="L61" s="41">
        <v>420</v>
      </c>
      <c r="M61" s="41">
        <v>65</v>
      </c>
      <c r="N61" s="41">
        <v>300</v>
      </c>
      <c r="O61" s="41">
        <v>0</v>
      </c>
      <c r="P61" s="41">
        <v>0</v>
      </c>
      <c r="Q61" s="41">
        <v>500</v>
      </c>
      <c r="R61" s="41">
        <v>0</v>
      </c>
      <c r="S61" s="41">
        <v>1139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390</v>
      </c>
      <c r="AA61" s="41">
        <v>250</v>
      </c>
      <c r="AB61" s="41">
        <v>1465</v>
      </c>
      <c r="AC61" s="41">
        <v>510</v>
      </c>
      <c r="AD61" s="41">
        <v>578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K61" s="41">
        <v>0</v>
      </c>
      <c r="AL61" s="41">
        <v>985</v>
      </c>
      <c r="AM61" s="41">
        <v>0</v>
      </c>
    </row>
    <row r="62" spans="1:39" s="78" customFormat="1" ht="21" customHeight="1">
      <c r="A62" s="26"/>
      <c r="B62" s="17" t="s">
        <v>22</v>
      </c>
      <c r="C62" s="167">
        <v>16</v>
      </c>
      <c r="D62" s="190"/>
      <c r="E62" s="29">
        <v>968639.8</v>
      </c>
      <c r="F62" s="41">
        <v>5908</v>
      </c>
      <c r="G62" s="41">
        <v>8037.299999999999</v>
      </c>
      <c r="H62" s="41">
        <v>1876</v>
      </c>
      <c r="I62" s="41">
        <v>2529</v>
      </c>
      <c r="J62" s="41">
        <v>1735.5</v>
      </c>
      <c r="K62" s="41">
        <v>500</v>
      </c>
      <c r="L62" s="41">
        <v>450</v>
      </c>
      <c r="M62" s="41">
        <v>850</v>
      </c>
      <c r="N62" s="41">
        <v>0</v>
      </c>
      <c r="O62" s="41">
        <v>0</v>
      </c>
      <c r="P62" s="41">
        <v>0</v>
      </c>
      <c r="Q62" s="41">
        <v>0</v>
      </c>
      <c r="R62" s="41">
        <v>400</v>
      </c>
      <c r="S62" s="41">
        <v>1568</v>
      </c>
      <c r="T62" s="41">
        <v>0</v>
      </c>
      <c r="U62" s="41">
        <v>96320</v>
      </c>
      <c r="V62" s="41">
        <v>90</v>
      </c>
      <c r="W62" s="41">
        <v>0</v>
      </c>
      <c r="X62" s="41">
        <v>20000</v>
      </c>
      <c r="Y62" s="41">
        <v>1500</v>
      </c>
      <c r="Z62" s="41">
        <v>0</v>
      </c>
      <c r="AA62" s="41">
        <v>0</v>
      </c>
      <c r="AB62" s="41">
        <v>0</v>
      </c>
      <c r="AC62" s="41">
        <v>350</v>
      </c>
      <c r="AD62" s="41">
        <v>183</v>
      </c>
      <c r="AE62" s="41">
        <v>170</v>
      </c>
      <c r="AF62" s="41">
        <v>1400</v>
      </c>
      <c r="AG62" s="41">
        <v>210215</v>
      </c>
      <c r="AH62" s="41">
        <v>614095</v>
      </c>
      <c r="AI62" s="41">
        <v>0</v>
      </c>
      <c r="AJ62" s="41">
        <v>0</v>
      </c>
      <c r="AK62" s="41">
        <v>0</v>
      </c>
      <c r="AL62" s="41">
        <v>463</v>
      </c>
      <c r="AM62" s="41"/>
    </row>
    <row r="63" spans="1:39" s="77" customFormat="1" ht="21" customHeight="1">
      <c r="A63" s="23">
        <v>2</v>
      </c>
      <c r="B63" s="16" t="s">
        <v>11</v>
      </c>
      <c r="C63" s="167"/>
      <c r="D63" s="190"/>
      <c r="E63" s="29">
        <v>246204</v>
      </c>
      <c r="F63" s="47">
        <v>76166</v>
      </c>
      <c r="G63" s="47">
        <v>15127</v>
      </c>
      <c r="H63" s="47">
        <v>7255</v>
      </c>
      <c r="I63" s="47">
        <v>17452.6</v>
      </c>
      <c r="J63" s="47">
        <v>649.7</v>
      </c>
      <c r="K63" s="47">
        <v>2821</v>
      </c>
      <c r="L63" s="47">
        <v>2735</v>
      </c>
      <c r="M63" s="47">
        <v>1580</v>
      </c>
      <c r="N63" s="47">
        <v>0</v>
      </c>
      <c r="O63" s="47">
        <v>345</v>
      </c>
      <c r="P63" s="47">
        <v>1314.9</v>
      </c>
      <c r="Q63" s="47">
        <v>11940</v>
      </c>
      <c r="R63" s="47">
        <v>1501</v>
      </c>
      <c r="S63" s="47">
        <v>1878</v>
      </c>
      <c r="T63" s="47">
        <v>400</v>
      </c>
      <c r="U63" s="47">
        <v>21318.3</v>
      </c>
      <c r="V63" s="47">
        <v>725</v>
      </c>
      <c r="W63" s="47">
        <v>2433.1</v>
      </c>
      <c r="X63" s="47">
        <v>0</v>
      </c>
      <c r="Y63" s="47">
        <v>0</v>
      </c>
      <c r="Z63" s="47">
        <v>3400</v>
      </c>
      <c r="AA63" s="47">
        <v>1100</v>
      </c>
      <c r="AB63" s="47">
        <v>10180</v>
      </c>
      <c r="AC63" s="47">
        <v>1697.1</v>
      </c>
      <c r="AD63" s="47">
        <v>1313.3</v>
      </c>
      <c r="AE63" s="47">
        <v>0</v>
      </c>
      <c r="AF63" s="47">
        <v>672</v>
      </c>
      <c r="AG63" s="47">
        <v>7890</v>
      </c>
      <c r="AH63" s="47">
        <v>22500</v>
      </c>
      <c r="AI63" s="47">
        <v>0</v>
      </c>
      <c r="AJ63" s="47">
        <v>16110</v>
      </c>
      <c r="AK63" s="47">
        <v>0</v>
      </c>
      <c r="AL63" s="47">
        <v>15700</v>
      </c>
      <c r="AM63" s="47">
        <v>0</v>
      </c>
    </row>
    <row r="64" spans="1:39" s="79" customFormat="1" ht="21" customHeight="1">
      <c r="A64" s="50"/>
      <c r="B64" s="49" t="s">
        <v>23</v>
      </c>
      <c r="C64" s="166">
        <v>13</v>
      </c>
      <c r="D64" s="190"/>
      <c r="E64" s="29">
        <v>154145.87129</v>
      </c>
      <c r="F64" s="41">
        <v>67273.932424</v>
      </c>
      <c r="G64" s="41">
        <v>13506.394908</v>
      </c>
      <c r="H64" s="41">
        <v>6211.282728</v>
      </c>
      <c r="I64" s="41">
        <v>16417.076993</v>
      </c>
      <c r="J64" s="41">
        <v>649.7</v>
      </c>
      <c r="K64" s="41">
        <v>0</v>
      </c>
      <c r="L64" s="41">
        <v>2352.603709</v>
      </c>
      <c r="M64" s="41">
        <v>1554.460208</v>
      </c>
      <c r="N64" s="41">
        <v>0</v>
      </c>
      <c r="O64" s="41">
        <v>0</v>
      </c>
      <c r="P64" s="41">
        <v>0</v>
      </c>
      <c r="Q64" s="41">
        <v>11556.425366</v>
      </c>
      <c r="R64" s="41">
        <v>1491</v>
      </c>
      <c r="S64" s="41">
        <v>1641.116092</v>
      </c>
      <c r="T64" s="41">
        <v>0</v>
      </c>
      <c r="U64" s="41">
        <v>5513.3</v>
      </c>
      <c r="V64" s="41">
        <v>593.162834</v>
      </c>
      <c r="W64" s="41">
        <v>0</v>
      </c>
      <c r="X64" s="41">
        <v>0</v>
      </c>
      <c r="Y64" s="41">
        <v>0</v>
      </c>
      <c r="Z64" s="41">
        <v>2774.411497</v>
      </c>
      <c r="AA64" s="41">
        <v>0</v>
      </c>
      <c r="AB64" s="41">
        <v>0</v>
      </c>
      <c r="AC64" s="41">
        <v>1552.562792</v>
      </c>
      <c r="AD64" s="41">
        <v>1067.182433</v>
      </c>
      <c r="AE64" s="41">
        <v>0</v>
      </c>
      <c r="AF64" s="41">
        <v>0</v>
      </c>
      <c r="AG64" s="41">
        <v>0</v>
      </c>
      <c r="AH64" s="41">
        <v>5425</v>
      </c>
      <c r="AI64" s="41">
        <v>0</v>
      </c>
      <c r="AJ64" s="41">
        <v>0</v>
      </c>
      <c r="AK64" s="41">
        <v>0</v>
      </c>
      <c r="AL64" s="41">
        <v>14566.259306</v>
      </c>
      <c r="AM64" s="41">
        <v>0</v>
      </c>
    </row>
    <row r="65" spans="1:39" s="526" customFormat="1" ht="33.75" customHeight="1">
      <c r="A65" s="523"/>
      <c r="B65" s="522" t="s">
        <v>265</v>
      </c>
      <c r="C65" s="428">
        <v>14</v>
      </c>
      <c r="D65" s="524"/>
      <c r="E65" s="429">
        <v>910</v>
      </c>
      <c r="F65" s="525">
        <v>100</v>
      </c>
      <c r="G65" s="525">
        <v>100</v>
      </c>
      <c r="H65" s="525">
        <v>100</v>
      </c>
      <c r="I65" s="525">
        <v>50</v>
      </c>
      <c r="J65" s="525">
        <v>0</v>
      </c>
      <c r="K65" s="525">
        <v>50</v>
      </c>
      <c r="L65" s="525">
        <v>20</v>
      </c>
      <c r="M65" s="525">
        <v>20</v>
      </c>
      <c r="N65" s="525">
        <v>0</v>
      </c>
      <c r="O65" s="525">
        <v>0</v>
      </c>
      <c r="P65" s="525">
        <v>20</v>
      </c>
      <c r="Q65" s="525">
        <v>40</v>
      </c>
      <c r="R65" s="525">
        <v>10</v>
      </c>
      <c r="S65" s="525">
        <v>20</v>
      </c>
      <c r="T65" s="525">
        <v>10</v>
      </c>
      <c r="U65" s="525">
        <v>45</v>
      </c>
      <c r="V65" s="525">
        <v>0</v>
      </c>
      <c r="W65" s="525">
        <v>10</v>
      </c>
      <c r="X65" s="525">
        <v>0</v>
      </c>
      <c r="Y65" s="525">
        <v>0</v>
      </c>
      <c r="Z65" s="525">
        <v>40</v>
      </c>
      <c r="AA65" s="525">
        <v>10</v>
      </c>
      <c r="AB65" s="525">
        <v>80</v>
      </c>
      <c r="AC65" s="525">
        <v>10</v>
      </c>
      <c r="AD65" s="525">
        <v>10</v>
      </c>
      <c r="AE65" s="525">
        <v>0</v>
      </c>
      <c r="AF65" s="525">
        <v>0</v>
      </c>
      <c r="AG65" s="525">
        <v>20</v>
      </c>
      <c r="AH65" s="525">
        <v>45</v>
      </c>
      <c r="AI65" s="525">
        <v>0</v>
      </c>
      <c r="AJ65" s="525">
        <v>0</v>
      </c>
      <c r="AK65" s="525">
        <v>0</v>
      </c>
      <c r="AL65" s="525">
        <v>100</v>
      </c>
      <c r="AM65" s="525">
        <v>0</v>
      </c>
    </row>
    <row r="66" spans="1:39" s="79" customFormat="1" ht="21" customHeight="1">
      <c r="A66" s="51"/>
      <c r="B66" s="49" t="s">
        <v>24</v>
      </c>
      <c r="C66" s="166">
        <v>12</v>
      </c>
      <c r="D66" s="190"/>
      <c r="E66" s="29">
        <v>91148.12870999999</v>
      </c>
      <c r="F66" s="41">
        <v>8792.067576000001</v>
      </c>
      <c r="G66" s="41">
        <v>1520.6050919999998</v>
      </c>
      <c r="H66" s="41">
        <v>943.7172719999999</v>
      </c>
      <c r="I66" s="41">
        <v>985.5230069999998</v>
      </c>
      <c r="J66" s="41">
        <v>0</v>
      </c>
      <c r="K66" s="41">
        <v>2771</v>
      </c>
      <c r="L66" s="41">
        <v>362.396291</v>
      </c>
      <c r="M66" s="41">
        <v>5.539792000000034</v>
      </c>
      <c r="N66" s="41">
        <v>0</v>
      </c>
      <c r="O66" s="41">
        <v>345</v>
      </c>
      <c r="P66" s="41">
        <v>1294.9</v>
      </c>
      <c r="Q66" s="41">
        <v>343.5746340000005</v>
      </c>
      <c r="R66" s="41">
        <v>0</v>
      </c>
      <c r="S66" s="41">
        <v>216.88390800000002</v>
      </c>
      <c r="T66" s="41">
        <v>390</v>
      </c>
      <c r="U66" s="41">
        <v>15760</v>
      </c>
      <c r="V66" s="41">
        <v>131.83716600000002</v>
      </c>
      <c r="W66" s="41">
        <v>2423.1</v>
      </c>
      <c r="X66" s="41">
        <v>0</v>
      </c>
      <c r="Y66" s="41">
        <v>0</v>
      </c>
      <c r="Z66" s="41">
        <v>585.588503</v>
      </c>
      <c r="AA66" s="41">
        <v>1090</v>
      </c>
      <c r="AB66" s="41">
        <v>10100</v>
      </c>
      <c r="AC66" s="41">
        <v>134.53720799999996</v>
      </c>
      <c r="AD66" s="41">
        <v>236.117567</v>
      </c>
      <c r="AE66" s="41">
        <v>0</v>
      </c>
      <c r="AF66" s="41">
        <v>672</v>
      </c>
      <c r="AG66" s="41">
        <v>7870</v>
      </c>
      <c r="AH66" s="41">
        <v>17030</v>
      </c>
      <c r="AI66" s="41">
        <v>0</v>
      </c>
      <c r="AJ66" s="41">
        <v>16110</v>
      </c>
      <c r="AK66" s="41">
        <v>0</v>
      </c>
      <c r="AL66" s="41">
        <v>1033.740694</v>
      </c>
      <c r="AM66" s="41">
        <v>0</v>
      </c>
    </row>
    <row r="67" spans="1:39" s="77" customFormat="1" ht="21" customHeight="1">
      <c r="A67" s="23">
        <v>3</v>
      </c>
      <c r="B67" s="16" t="s">
        <v>12</v>
      </c>
      <c r="C67" s="167"/>
      <c r="D67" s="190"/>
      <c r="E67" s="29">
        <v>245984</v>
      </c>
      <c r="F67" s="47">
        <v>55899</v>
      </c>
      <c r="G67" s="47">
        <v>250</v>
      </c>
      <c r="H67" s="47">
        <v>60402</v>
      </c>
      <c r="I67" s="47">
        <v>2150</v>
      </c>
      <c r="J67" s="47">
        <v>9783</v>
      </c>
      <c r="K67" s="47">
        <v>9260</v>
      </c>
      <c r="L67" s="47">
        <v>0</v>
      </c>
      <c r="M67" s="47">
        <v>750</v>
      </c>
      <c r="N67" s="47">
        <v>1014</v>
      </c>
      <c r="O67" s="47">
        <v>1435</v>
      </c>
      <c r="P67" s="47">
        <v>8339</v>
      </c>
      <c r="Q67" s="47">
        <v>0</v>
      </c>
      <c r="R67" s="47">
        <v>0</v>
      </c>
      <c r="S67" s="47">
        <v>300</v>
      </c>
      <c r="T67" s="47">
        <v>0</v>
      </c>
      <c r="U67" s="47">
        <v>0</v>
      </c>
      <c r="V67" s="47">
        <v>853</v>
      </c>
      <c r="W67" s="47">
        <v>1040</v>
      </c>
      <c r="X67" s="47">
        <v>42522</v>
      </c>
      <c r="Y67" s="47">
        <v>0</v>
      </c>
      <c r="Z67" s="47">
        <v>1062</v>
      </c>
      <c r="AA67" s="47">
        <v>823</v>
      </c>
      <c r="AB67" s="47">
        <v>46656</v>
      </c>
      <c r="AC67" s="47">
        <v>1280</v>
      </c>
      <c r="AD67" s="47">
        <v>830</v>
      </c>
      <c r="AE67" s="47">
        <v>0</v>
      </c>
      <c r="AF67" s="47">
        <v>1336</v>
      </c>
      <c r="AG67" s="47">
        <v>0</v>
      </c>
      <c r="AH67" s="47">
        <v>0</v>
      </c>
      <c r="AI67" s="47">
        <v>0</v>
      </c>
      <c r="AJ67" s="47">
        <v>0</v>
      </c>
      <c r="AK67" s="47">
        <v>0</v>
      </c>
      <c r="AL67" s="47">
        <v>0</v>
      </c>
      <c r="AM67" s="47">
        <v>0</v>
      </c>
    </row>
    <row r="68" spans="1:39" s="77" customFormat="1" ht="21" customHeight="1">
      <c r="A68" s="23"/>
      <c r="B68" s="17" t="s">
        <v>24</v>
      </c>
      <c r="C68" s="167">
        <v>12</v>
      </c>
      <c r="D68" s="190"/>
      <c r="E68" s="29">
        <v>215801</v>
      </c>
      <c r="F68" s="33">
        <v>55499</v>
      </c>
      <c r="G68" s="33">
        <v>50</v>
      </c>
      <c r="H68" s="33">
        <v>50199</v>
      </c>
      <c r="I68" s="33">
        <v>2150</v>
      </c>
      <c r="J68" s="33">
        <v>9783</v>
      </c>
      <c r="K68" s="33">
        <v>9225</v>
      </c>
      <c r="L68" s="33">
        <v>0</v>
      </c>
      <c r="M68" s="33">
        <v>740</v>
      </c>
      <c r="N68" s="33">
        <v>0</v>
      </c>
      <c r="O68" s="33">
        <v>1435</v>
      </c>
      <c r="P68" s="33">
        <v>8319</v>
      </c>
      <c r="Q68" s="33">
        <v>0</v>
      </c>
      <c r="R68" s="33">
        <v>0</v>
      </c>
      <c r="S68" s="33">
        <v>290</v>
      </c>
      <c r="T68" s="33">
        <v>0</v>
      </c>
      <c r="U68" s="33">
        <v>0</v>
      </c>
      <c r="V68" s="33">
        <v>853</v>
      </c>
      <c r="W68" s="33">
        <v>1040</v>
      </c>
      <c r="X68" s="33">
        <v>24580</v>
      </c>
      <c r="Y68" s="33">
        <v>0</v>
      </c>
      <c r="Z68" s="33">
        <v>1062</v>
      </c>
      <c r="AA68" s="33">
        <v>753</v>
      </c>
      <c r="AB68" s="33">
        <v>46397</v>
      </c>
      <c r="AC68" s="33">
        <v>1270</v>
      </c>
      <c r="AD68" s="33">
        <v>820</v>
      </c>
      <c r="AE68" s="33">
        <v>0</v>
      </c>
      <c r="AF68" s="33">
        <v>1336</v>
      </c>
      <c r="AG68" s="33">
        <v>0</v>
      </c>
      <c r="AH68" s="33">
        <v>0</v>
      </c>
      <c r="AI68" s="33">
        <v>0</v>
      </c>
      <c r="AJ68" s="33">
        <v>0</v>
      </c>
      <c r="AK68" s="33">
        <v>0</v>
      </c>
      <c r="AL68" s="33">
        <v>0</v>
      </c>
      <c r="AM68" s="33">
        <v>0</v>
      </c>
    </row>
    <row r="69" spans="1:39" s="529" customFormat="1" ht="33.75" customHeight="1">
      <c r="A69" s="527"/>
      <c r="B69" s="522" t="s">
        <v>265</v>
      </c>
      <c r="C69" s="428">
        <v>14</v>
      </c>
      <c r="D69" s="524"/>
      <c r="E69" s="429">
        <v>245</v>
      </c>
      <c r="F69" s="528">
        <v>0</v>
      </c>
      <c r="G69" s="528">
        <v>0</v>
      </c>
      <c r="H69" s="528">
        <v>150</v>
      </c>
      <c r="I69" s="528">
        <v>0</v>
      </c>
      <c r="J69" s="528">
        <v>0</v>
      </c>
      <c r="K69" s="528">
        <v>35</v>
      </c>
      <c r="L69" s="528">
        <v>0</v>
      </c>
      <c r="M69" s="528">
        <v>10</v>
      </c>
      <c r="N69" s="528">
        <v>0</v>
      </c>
      <c r="O69" s="528">
        <v>0</v>
      </c>
      <c r="P69" s="528">
        <v>20</v>
      </c>
      <c r="Q69" s="528">
        <v>0</v>
      </c>
      <c r="R69" s="528">
        <v>0</v>
      </c>
      <c r="S69" s="528">
        <v>10</v>
      </c>
      <c r="T69" s="528">
        <v>0</v>
      </c>
      <c r="U69" s="528">
        <v>0</v>
      </c>
      <c r="V69" s="528">
        <v>0</v>
      </c>
      <c r="W69" s="528">
        <v>0</v>
      </c>
      <c r="X69" s="528">
        <v>0</v>
      </c>
      <c r="Y69" s="528">
        <v>0</v>
      </c>
      <c r="Z69" s="528">
        <v>0</v>
      </c>
      <c r="AA69" s="528">
        <v>0</v>
      </c>
      <c r="AB69" s="528">
        <v>0</v>
      </c>
      <c r="AC69" s="528">
        <v>10</v>
      </c>
      <c r="AD69" s="528">
        <v>10</v>
      </c>
      <c r="AE69" s="528">
        <v>0</v>
      </c>
      <c r="AF69" s="528">
        <v>0</v>
      </c>
      <c r="AG69" s="528">
        <v>0</v>
      </c>
      <c r="AH69" s="528">
        <v>0</v>
      </c>
      <c r="AI69" s="528">
        <v>0</v>
      </c>
      <c r="AJ69" s="528">
        <v>0</v>
      </c>
      <c r="AK69" s="528">
        <v>0</v>
      </c>
      <c r="AL69" s="528">
        <v>0</v>
      </c>
      <c r="AM69" s="528">
        <v>0</v>
      </c>
    </row>
    <row r="70" spans="1:39" s="77" customFormat="1" ht="31.5">
      <c r="A70" s="23"/>
      <c r="B70" s="196" t="s">
        <v>209</v>
      </c>
      <c r="C70" s="167">
        <v>12</v>
      </c>
      <c r="D70" s="190"/>
      <c r="E70" s="29">
        <v>29938</v>
      </c>
      <c r="F70" s="33">
        <v>400</v>
      </c>
      <c r="G70" s="33">
        <v>200</v>
      </c>
      <c r="H70" s="33">
        <v>10053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1014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>
        <v>17942</v>
      </c>
      <c r="Y70" s="33">
        <v>0</v>
      </c>
      <c r="Z70" s="33">
        <v>0</v>
      </c>
      <c r="AA70" s="33">
        <v>70</v>
      </c>
      <c r="AB70" s="33">
        <v>259</v>
      </c>
      <c r="AC70" s="33">
        <v>0</v>
      </c>
      <c r="AD70" s="33">
        <v>0</v>
      </c>
      <c r="AE70" s="33">
        <v>0</v>
      </c>
      <c r="AF70" s="33">
        <v>0</v>
      </c>
      <c r="AG70" s="33">
        <v>0</v>
      </c>
      <c r="AH70" s="33">
        <v>0</v>
      </c>
      <c r="AI70" s="33">
        <v>0</v>
      </c>
      <c r="AJ70" s="33">
        <v>0</v>
      </c>
      <c r="AK70" s="33">
        <v>0</v>
      </c>
      <c r="AL70" s="33">
        <v>0</v>
      </c>
      <c r="AM70" s="33">
        <v>0</v>
      </c>
    </row>
    <row r="71" spans="1:39" s="78" customFormat="1" ht="36.75" customHeight="1">
      <c r="A71" s="100" t="s">
        <v>79</v>
      </c>
      <c r="B71" s="5" t="s">
        <v>232</v>
      </c>
      <c r="C71" s="38"/>
      <c r="D71" s="187"/>
      <c r="E71" s="29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</row>
    <row r="72" spans="1:39" s="78" customFormat="1" ht="31.5">
      <c r="A72" s="23">
        <v>1</v>
      </c>
      <c r="B72" s="16" t="s">
        <v>20</v>
      </c>
      <c r="C72" s="23"/>
      <c r="D72" s="51"/>
      <c r="E72" s="29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</row>
    <row r="73" spans="1:39" s="78" customFormat="1" ht="18.75" customHeight="1">
      <c r="A73" s="26"/>
      <c r="B73" s="17" t="s">
        <v>142</v>
      </c>
      <c r="C73" s="168">
        <v>16</v>
      </c>
      <c r="D73" s="191"/>
      <c r="E73" s="29">
        <v>0</v>
      </c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</row>
    <row r="74" spans="1:39" s="78" customFormat="1" ht="18.75" customHeight="1">
      <c r="A74" s="26"/>
      <c r="B74" s="17" t="s">
        <v>143</v>
      </c>
      <c r="C74" s="168">
        <v>16</v>
      </c>
      <c r="D74" s="191"/>
      <c r="E74" s="29">
        <v>0</v>
      </c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</row>
    <row r="75" spans="1:39" s="78" customFormat="1" ht="34.5" customHeight="1">
      <c r="A75" s="100" t="s">
        <v>25</v>
      </c>
      <c r="B75" s="5" t="s">
        <v>260</v>
      </c>
      <c r="C75" s="38"/>
      <c r="D75" s="187"/>
      <c r="E75" s="29">
        <v>133400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41">
        <v>0</v>
      </c>
      <c r="AL75" s="41">
        <v>0</v>
      </c>
      <c r="AM75" s="41">
        <v>133400</v>
      </c>
    </row>
    <row r="76" spans="1:39" s="78" customFormat="1" ht="22.5" customHeight="1">
      <c r="A76" s="23">
        <v>1</v>
      </c>
      <c r="B76" s="16" t="s">
        <v>20</v>
      </c>
      <c r="C76" s="23"/>
      <c r="D76" s="51"/>
      <c r="E76" s="29">
        <v>133400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  <c r="AL76" s="41">
        <v>0</v>
      </c>
      <c r="AM76" s="40">
        <v>133400</v>
      </c>
    </row>
    <row r="77" spans="1:39" s="78" customFormat="1" ht="21" customHeight="1">
      <c r="A77" s="26"/>
      <c r="B77" s="17" t="s">
        <v>142</v>
      </c>
      <c r="C77" s="168">
        <v>16</v>
      </c>
      <c r="D77" s="191"/>
      <c r="E77" s="29">
        <v>0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</row>
    <row r="78" spans="1:39" s="78" customFormat="1" ht="21" customHeight="1">
      <c r="A78" s="26"/>
      <c r="B78" s="17" t="s">
        <v>143</v>
      </c>
      <c r="C78" s="168">
        <v>16</v>
      </c>
      <c r="D78" s="191"/>
      <c r="E78" s="29">
        <v>133400</v>
      </c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>
        <v>133400</v>
      </c>
    </row>
    <row r="79" spans="1:39" s="78" customFormat="1" ht="21" customHeight="1">
      <c r="A79" s="26" t="s">
        <v>82</v>
      </c>
      <c r="B79" s="4" t="s">
        <v>191</v>
      </c>
      <c r="C79" s="52"/>
      <c r="D79" s="195"/>
      <c r="E79" s="29">
        <v>0</v>
      </c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</row>
    <row r="80" spans="1:39" s="77" customFormat="1" ht="22.5" customHeight="1">
      <c r="A80" s="23" t="s">
        <v>69</v>
      </c>
      <c r="B80" s="16" t="s">
        <v>233</v>
      </c>
      <c r="C80" s="23"/>
      <c r="D80" s="40">
        <v>17135</v>
      </c>
      <c r="E80" s="29">
        <v>16780</v>
      </c>
      <c r="F80" s="40">
        <v>13030</v>
      </c>
      <c r="G80" s="40">
        <v>0</v>
      </c>
      <c r="H80" s="40">
        <v>3300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40">
        <v>0</v>
      </c>
      <c r="W80" s="40">
        <v>0</v>
      </c>
      <c r="X80" s="40">
        <v>450</v>
      </c>
      <c r="Y80" s="40">
        <v>0</v>
      </c>
      <c r="Z80" s="40">
        <v>0</v>
      </c>
      <c r="AA80" s="40">
        <v>0</v>
      </c>
      <c r="AB80" s="40">
        <v>0</v>
      </c>
      <c r="AC80" s="40">
        <v>0</v>
      </c>
      <c r="AD80" s="40">
        <v>0</v>
      </c>
      <c r="AE80" s="40">
        <v>0</v>
      </c>
      <c r="AF80" s="40">
        <v>0</v>
      </c>
      <c r="AG80" s="40">
        <v>0</v>
      </c>
      <c r="AH80" s="40">
        <v>0</v>
      </c>
      <c r="AI80" s="40">
        <v>0</v>
      </c>
      <c r="AJ80" s="40">
        <v>0</v>
      </c>
      <c r="AK80" s="40">
        <v>0</v>
      </c>
      <c r="AL80" s="40">
        <v>0</v>
      </c>
      <c r="AM80" s="40">
        <v>0</v>
      </c>
    </row>
    <row r="81" spans="1:39" s="77" customFormat="1" ht="31.5">
      <c r="A81" s="32" t="s">
        <v>0</v>
      </c>
      <c r="B81" s="5" t="s">
        <v>192</v>
      </c>
      <c r="C81" s="38"/>
      <c r="D81" s="187"/>
      <c r="E81" s="29">
        <v>8030</v>
      </c>
      <c r="F81" s="41">
        <v>7230</v>
      </c>
      <c r="G81" s="41">
        <v>0</v>
      </c>
      <c r="H81" s="41">
        <v>800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</row>
    <row r="82" spans="1:39" s="77" customFormat="1" ht="21" customHeight="1">
      <c r="A82" s="36" t="s">
        <v>78</v>
      </c>
      <c r="B82" s="17" t="s">
        <v>226</v>
      </c>
      <c r="C82" s="36">
        <v>13</v>
      </c>
      <c r="D82" s="50"/>
      <c r="E82" s="29">
        <v>0</v>
      </c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</row>
    <row r="83" spans="1:39" s="77" customFormat="1" ht="21" customHeight="1">
      <c r="A83" s="36" t="s">
        <v>79</v>
      </c>
      <c r="B83" s="17" t="s">
        <v>227</v>
      </c>
      <c r="C83" s="96">
        <v>12</v>
      </c>
      <c r="D83" s="189"/>
      <c r="E83" s="29">
        <v>8030</v>
      </c>
      <c r="F83" s="41">
        <v>7230</v>
      </c>
      <c r="G83" s="41">
        <v>0</v>
      </c>
      <c r="H83" s="41">
        <v>800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0</v>
      </c>
      <c r="AH83" s="41">
        <v>0</v>
      </c>
      <c r="AI83" s="41">
        <v>0</v>
      </c>
      <c r="AJ83" s="41">
        <v>0</v>
      </c>
      <c r="AK83" s="41">
        <v>0</v>
      </c>
      <c r="AL83" s="41">
        <v>0</v>
      </c>
      <c r="AM83" s="41">
        <v>0</v>
      </c>
    </row>
    <row r="84" spans="1:39" ht="18.75" customHeight="1">
      <c r="A84" s="32" t="s">
        <v>1</v>
      </c>
      <c r="B84" s="5" t="s">
        <v>193</v>
      </c>
      <c r="C84" s="53"/>
      <c r="D84" s="192"/>
      <c r="E84" s="29">
        <v>8750</v>
      </c>
      <c r="F84" s="41">
        <v>5800</v>
      </c>
      <c r="G84" s="41">
        <v>0</v>
      </c>
      <c r="H84" s="41">
        <v>2500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450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</row>
    <row r="85" spans="1:39" s="77" customFormat="1" ht="18.75" customHeight="1">
      <c r="A85" s="36" t="s">
        <v>78</v>
      </c>
      <c r="B85" s="17" t="s">
        <v>226</v>
      </c>
      <c r="C85" s="36">
        <v>13</v>
      </c>
      <c r="D85" s="50"/>
      <c r="E85" s="29">
        <v>0</v>
      </c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</row>
    <row r="86" spans="1:39" s="77" customFormat="1" ht="18.75" customHeight="1">
      <c r="A86" s="36" t="s">
        <v>79</v>
      </c>
      <c r="B86" s="17" t="s">
        <v>227</v>
      </c>
      <c r="C86" s="96">
        <v>12</v>
      </c>
      <c r="D86" s="189"/>
      <c r="E86" s="29">
        <v>8750</v>
      </c>
      <c r="F86" s="41">
        <v>5800</v>
      </c>
      <c r="G86" s="41">
        <v>0</v>
      </c>
      <c r="H86" s="41">
        <v>2500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450</v>
      </c>
      <c r="Y86" s="41">
        <v>0</v>
      </c>
      <c r="Z86" s="41">
        <v>0</v>
      </c>
      <c r="AA86" s="41">
        <v>0</v>
      </c>
      <c r="AB86" s="41">
        <v>0</v>
      </c>
      <c r="AC86" s="41">
        <v>0</v>
      </c>
      <c r="AD86" s="41">
        <v>0</v>
      </c>
      <c r="AE86" s="41">
        <v>0</v>
      </c>
      <c r="AF86" s="41">
        <v>0</v>
      </c>
      <c r="AG86" s="41">
        <v>0</v>
      </c>
      <c r="AH86" s="41">
        <v>0</v>
      </c>
      <c r="AI86" s="41">
        <v>0</v>
      </c>
      <c r="AJ86" s="41">
        <v>0</v>
      </c>
      <c r="AK86" s="41">
        <v>0</v>
      </c>
      <c r="AL86" s="41">
        <v>0</v>
      </c>
      <c r="AM86" s="41">
        <v>0</v>
      </c>
    </row>
    <row r="87" spans="1:39" s="77" customFormat="1" ht="18.75" customHeight="1">
      <c r="A87" s="23" t="s">
        <v>70</v>
      </c>
      <c r="B87" s="16" t="s">
        <v>424</v>
      </c>
      <c r="C87" s="36"/>
      <c r="D87" s="40">
        <v>400</v>
      </c>
      <c r="E87" s="29">
        <v>400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40">
        <v>0</v>
      </c>
      <c r="U87" s="40">
        <v>0</v>
      </c>
      <c r="V87" s="40">
        <v>0</v>
      </c>
      <c r="W87" s="40">
        <v>400</v>
      </c>
      <c r="X87" s="40">
        <v>0</v>
      </c>
      <c r="Y87" s="40">
        <v>0</v>
      </c>
      <c r="Z87" s="40"/>
      <c r="AA87" s="40">
        <v>0</v>
      </c>
      <c r="AB87" s="40">
        <v>0</v>
      </c>
      <c r="AC87" s="40">
        <v>0</v>
      </c>
      <c r="AD87" s="40">
        <v>0</v>
      </c>
      <c r="AE87" s="40">
        <v>0</v>
      </c>
      <c r="AF87" s="40">
        <v>0</v>
      </c>
      <c r="AG87" s="40">
        <v>0</v>
      </c>
      <c r="AH87" s="40">
        <v>0</v>
      </c>
      <c r="AI87" s="40">
        <v>0</v>
      </c>
      <c r="AJ87" s="40">
        <v>0</v>
      </c>
      <c r="AK87" s="40">
        <v>0</v>
      </c>
      <c r="AL87" s="40">
        <v>0</v>
      </c>
      <c r="AM87" s="40">
        <v>0</v>
      </c>
    </row>
    <row r="88" spans="1:39" s="77" customFormat="1" ht="18.75" customHeight="1">
      <c r="A88" s="32" t="s">
        <v>0</v>
      </c>
      <c r="B88" s="5" t="s">
        <v>426</v>
      </c>
      <c r="C88" s="38"/>
      <c r="D88" s="187"/>
      <c r="E88" s="29">
        <v>400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400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</row>
    <row r="89" spans="1:39" s="77" customFormat="1" ht="21.75" customHeight="1">
      <c r="A89" s="36" t="s">
        <v>78</v>
      </c>
      <c r="B89" s="17" t="s">
        <v>226</v>
      </c>
      <c r="C89" s="36">
        <v>13</v>
      </c>
      <c r="D89" s="50"/>
      <c r="E89" s="29">
        <v>0</v>
      </c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</row>
    <row r="90" spans="1:39" s="77" customFormat="1" ht="21.75" customHeight="1">
      <c r="A90" s="36" t="s">
        <v>79</v>
      </c>
      <c r="B90" s="17" t="s">
        <v>227</v>
      </c>
      <c r="C90" s="36">
        <v>12</v>
      </c>
      <c r="D90" s="50"/>
      <c r="E90" s="29">
        <v>400</v>
      </c>
      <c r="F90" s="41">
        <v>0</v>
      </c>
      <c r="G90" s="41">
        <v>0</v>
      </c>
      <c r="H90" s="41"/>
      <c r="I90" s="41"/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/>
      <c r="W90" s="41">
        <v>400</v>
      </c>
      <c r="X90" s="41"/>
      <c r="Y90" s="41">
        <v>0</v>
      </c>
      <c r="Z90" s="41"/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  <c r="AG90" s="41">
        <v>0</v>
      </c>
      <c r="AH90" s="41">
        <v>0</v>
      </c>
      <c r="AI90" s="41">
        <v>0</v>
      </c>
      <c r="AJ90" s="41">
        <v>0</v>
      </c>
      <c r="AK90" s="41">
        <v>0</v>
      </c>
      <c r="AL90" s="41">
        <v>0</v>
      </c>
      <c r="AM90" s="41">
        <v>0</v>
      </c>
    </row>
    <row r="91" spans="1:39" s="77" customFormat="1" ht="15.75" hidden="1">
      <c r="A91" s="32" t="s">
        <v>0</v>
      </c>
      <c r="B91" s="5" t="s">
        <v>425</v>
      </c>
      <c r="C91" s="38"/>
      <c r="D91" s="187"/>
      <c r="E91" s="29" t="e">
        <v>#REF!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 t="e">
        <v>#REF!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  <c r="AG91" s="41">
        <v>0</v>
      </c>
      <c r="AH91" s="41">
        <v>0</v>
      </c>
      <c r="AI91" s="41">
        <v>0</v>
      </c>
      <c r="AJ91" s="41">
        <v>0</v>
      </c>
      <c r="AK91" s="41">
        <v>0</v>
      </c>
      <c r="AL91" s="41">
        <v>0</v>
      </c>
      <c r="AM91" s="41">
        <v>0</v>
      </c>
    </row>
    <row r="92" spans="1:39" s="77" customFormat="1" ht="15.75" hidden="1">
      <c r="A92" s="36" t="s">
        <v>78</v>
      </c>
      <c r="B92" s="17" t="s">
        <v>226</v>
      </c>
      <c r="C92" s="36">
        <v>13</v>
      </c>
      <c r="D92" s="50"/>
      <c r="E92" s="29">
        <v>0</v>
      </c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</row>
    <row r="93" spans="1:39" s="77" customFormat="1" ht="15.75" hidden="1">
      <c r="A93" s="36" t="s">
        <v>79</v>
      </c>
      <c r="B93" s="17" t="s">
        <v>227</v>
      </c>
      <c r="C93" s="36">
        <v>12</v>
      </c>
      <c r="D93" s="50"/>
      <c r="E93" s="29" t="e">
        <v>#REF!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/>
      <c r="X93" s="41">
        <v>0</v>
      </c>
      <c r="Y93" s="41">
        <v>0</v>
      </c>
      <c r="Z93" s="41" t="e">
        <v>#REF!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0</v>
      </c>
      <c r="AM93" s="41">
        <v>0</v>
      </c>
    </row>
    <row r="94" spans="1:39" s="77" customFormat="1" ht="15.75" hidden="1">
      <c r="A94" s="54" t="s">
        <v>35</v>
      </c>
      <c r="B94" s="9" t="s">
        <v>172</v>
      </c>
      <c r="C94" s="168"/>
      <c r="D94" s="191"/>
      <c r="E94" s="29" t="e">
        <v>#REF!</v>
      </c>
      <c r="F94" s="40" t="e">
        <v>#REF!</v>
      </c>
      <c r="G94" s="40" t="e">
        <v>#REF!</v>
      </c>
      <c r="H94" s="40" t="e">
        <v>#REF!</v>
      </c>
      <c r="I94" s="40" t="e">
        <v>#REF!</v>
      </c>
      <c r="J94" s="40" t="e">
        <v>#REF!</v>
      </c>
      <c r="K94" s="40" t="e">
        <v>#REF!</v>
      </c>
      <c r="L94" s="40" t="e">
        <v>#REF!</v>
      </c>
      <c r="M94" s="40" t="e">
        <v>#REF!</v>
      </c>
      <c r="N94" s="40" t="e">
        <v>#REF!</v>
      </c>
      <c r="O94" s="40" t="e">
        <v>#REF!</v>
      </c>
      <c r="P94" s="40" t="e">
        <v>#REF!</v>
      </c>
      <c r="Q94" s="40" t="e">
        <v>#REF!</v>
      </c>
      <c r="R94" s="40" t="e">
        <v>#REF!</v>
      </c>
      <c r="S94" s="40" t="e">
        <v>#REF!</v>
      </c>
      <c r="T94" s="40" t="e">
        <v>#REF!</v>
      </c>
      <c r="U94" s="40" t="e">
        <v>#REF!</v>
      </c>
      <c r="V94" s="40" t="e">
        <v>#REF!</v>
      </c>
      <c r="W94" s="40" t="e">
        <v>#REF!</v>
      </c>
      <c r="X94" s="40" t="e">
        <v>#REF!</v>
      </c>
      <c r="Y94" s="40" t="e">
        <v>#REF!</v>
      </c>
      <c r="Z94" s="40" t="e">
        <v>#REF!</v>
      </c>
      <c r="AA94" s="40" t="e">
        <v>#REF!</v>
      </c>
      <c r="AB94" s="40" t="e">
        <v>#REF!</v>
      </c>
      <c r="AC94" s="40" t="e">
        <v>#REF!</v>
      </c>
      <c r="AD94" s="40" t="e">
        <v>#REF!</v>
      </c>
      <c r="AE94" s="40" t="e">
        <v>#REF!</v>
      </c>
      <c r="AF94" s="40" t="e">
        <v>#REF!</v>
      </c>
      <c r="AG94" s="40" t="e">
        <v>#REF!</v>
      </c>
      <c r="AH94" s="40" t="e">
        <v>#REF!</v>
      </c>
      <c r="AI94" s="40" t="e">
        <v>#REF!</v>
      </c>
      <c r="AJ94" s="40" t="e">
        <v>#REF!</v>
      </c>
      <c r="AK94" s="40" t="e">
        <v>#REF!</v>
      </c>
      <c r="AL94" s="40" t="e">
        <v>#REF!</v>
      </c>
      <c r="AM94" s="40" t="e">
        <v>#REF!</v>
      </c>
    </row>
    <row r="95" spans="1:39" s="66" customFormat="1" ht="15.75" hidden="1">
      <c r="A95" s="55" t="s">
        <v>78</v>
      </c>
      <c r="B95" s="3" t="s">
        <v>173</v>
      </c>
      <c r="C95" s="36">
        <v>12</v>
      </c>
      <c r="D95" s="50"/>
      <c r="E95" s="29" t="e">
        <v>#REF!</v>
      </c>
      <c r="F95" s="41" t="e">
        <v>#REF!</v>
      </c>
      <c r="G95" s="41" t="e">
        <v>#REF!</v>
      </c>
      <c r="H95" s="41" t="e">
        <v>#REF!</v>
      </c>
      <c r="I95" s="41" t="e">
        <v>#REF!</v>
      </c>
      <c r="J95" s="41" t="e">
        <v>#REF!</v>
      </c>
      <c r="K95" s="41" t="e">
        <v>#REF!</v>
      </c>
      <c r="L95" s="41" t="e">
        <v>#REF!</v>
      </c>
      <c r="M95" s="41" t="e">
        <v>#REF!</v>
      </c>
      <c r="N95" s="41" t="e">
        <v>#REF!</v>
      </c>
      <c r="O95" s="41" t="e">
        <v>#REF!</v>
      </c>
      <c r="P95" s="41" t="e">
        <v>#REF!</v>
      </c>
      <c r="Q95" s="41" t="e">
        <v>#REF!</v>
      </c>
      <c r="R95" s="41" t="e">
        <v>#REF!</v>
      </c>
      <c r="S95" s="41" t="e">
        <v>#REF!</v>
      </c>
      <c r="T95" s="41" t="e">
        <v>#REF!</v>
      </c>
      <c r="U95" s="41" t="e">
        <v>#REF!</v>
      </c>
      <c r="V95" s="41" t="e">
        <v>#REF!</v>
      </c>
      <c r="W95" s="41" t="e">
        <v>#REF!</v>
      </c>
      <c r="X95" s="41" t="e">
        <v>#REF!</v>
      </c>
      <c r="Y95" s="41" t="e">
        <v>#REF!</v>
      </c>
      <c r="Z95" s="41" t="e">
        <v>#REF!</v>
      </c>
      <c r="AA95" s="41" t="e">
        <v>#REF!</v>
      </c>
      <c r="AB95" s="41" t="e">
        <v>#REF!</v>
      </c>
      <c r="AC95" s="41" t="e">
        <v>#REF!</v>
      </c>
      <c r="AD95" s="41" t="e">
        <v>#REF!</v>
      </c>
      <c r="AE95" s="41" t="e">
        <v>#REF!</v>
      </c>
      <c r="AF95" s="41" t="e">
        <v>#REF!</v>
      </c>
      <c r="AG95" s="41" t="e">
        <v>#REF!</v>
      </c>
      <c r="AH95" s="41" t="e">
        <v>#REF!</v>
      </c>
      <c r="AI95" s="41" t="e">
        <v>#REF!</v>
      </c>
      <c r="AJ95" s="41" t="e">
        <v>#REF!</v>
      </c>
      <c r="AK95" s="41" t="e">
        <v>#REF!</v>
      </c>
      <c r="AL95" s="41" t="e">
        <v>#REF!</v>
      </c>
      <c r="AM95" s="41" t="e">
        <v>#REF!</v>
      </c>
    </row>
    <row r="96" spans="1:39" ht="15.75" hidden="1">
      <c r="A96" s="54" t="s">
        <v>36</v>
      </c>
      <c r="B96" s="16" t="s">
        <v>171</v>
      </c>
      <c r="C96" s="96"/>
      <c r="D96" s="189"/>
      <c r="E96" s="29">
        <v>0</v>
      </c>
      <c r="F96" s="56">
        <v>0</v>
      </c>
      <c r="G96" s="56">
        <v>0</v>
      </c>
      <c r="H96" s="56">
        <v>0</v>
      </c>
      <c r="I96" s="56">
        <v>0</v>
      </c>
      <c r="J96" s="56">
        <v>0</v>
      </c>
      <c r="K96" s="56">
        <v>0</v>
      </c>
      <c r="L96" s="56">
        <v>0</v>
      </c>
      <c r="M96" s="56">
        <v>0</v>
      </c>
      <c r="N96" s="56">
        <v>0</v>
      </c>
      <c r="O96" s="56">
        <v>0</v>
      </c>
      <c r="P96" s="56">
        <v>0</v>
      </c>
      <c r="Q96" s="56">
        <v>0</v>
      </c>
      <c r="R96" s="56">
        <v>0</v>
      </c>
      <c r="S96" s="56">
        <v>0</v>
      </c>
      <c r="T96" s="56">
        <v>0</v>
      </c>
      <c r="U96" s="56">
        <v>0</v>
      </c>
      <c r="V96" s="56">
        <v>0</v>
      </c>
      <c r="W96" s="56">
        <v>0</v>
      </c>
      <c r="X96" s="56">
        <v>0</v>
      </c>
      <c r="Y96" s="56">
        <v>0</v>
      </c>
      <c r="Z96" s="56">
        <v>0</v>
      </c>
      <c r="AA96" s="56">
        <v>0</v>
      </c>
      <c r="AB96" s="56">
        <v>0</v>
      </c>
      <c r="AC96" s="56">
        <v>0</v>
      </c>
      <c r="AD96" s="56">
        <v>0</v>
      </c>
      <c r="AE96" s="56">
        <v>0</v>
      </c>
      <c r="AF96" s="56">
        <v>0</v>
      </c>
      <c r="AG96" s="56">
        <v>0</v>
      </c>
      <c r="AH96" s="56">
        <v>0</v>
      </c>
      <c r="AI96" s="56">
        <v>0</v>
      </c>
      <c r="AJ96" s="56">
        <v>0</v>
      </c>
      <c r="AK96" s="56">
        <v>0</v>
      </c>
      <c r="AL96" s="56">
        <v>0</v>
      </c>
      <c r="AM96" s="56">
        <v>0</v>
      </c>
    </row>
    <row r="97" spans="1:39" s="77" customFormat="1" ht="15.75" hidden="1">
      <c r="A97" s="36" t="s">
        <v>78</v>
      </c>
      <c r="B97" s="17" t="s">
        <v>226</v>
      </c>
      <c r="C97" s="36">
        <v>13</v>
      </c>
      <c r="D97" s="50"/>
      <c r="E97" s="29">
        <v>0</v>
      </c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</row>
    <row r="98" spans="1:39" s="77" customFormat="1" ht="15.75" hidden="1">
      <c r="A98" s="36" t="s">
        <v>79</v>
      </c>
      <c r="B98" s="17" t="s">
        <v>227</v>
      </c>
      <c r="C98" s="36">
        <v>12</v>
      </c>
      <c r="D98" s="50"/>
      <c r="E98" s="29">
        <v>0</v>
      </c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</row>
    <row r="99" spans="1:39" s="77" customFormat="1" ht="16.5" hidden="1">
      <c r="A99" s="23" t="s">
        <v>114</v>
      </c>
      <c r="B99" s="18" t="s">
        <v>194</v>
      </c>
      <c r="C99" s="23"/>
      <c r="D99" s="51"/>
      <c r="E99" s="29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40">
        <v>0</v>
      </c>
      <c r="R99" s="40">
        <v>0</v>
      </c>
      <c r="S99" s="40">
        <v>0</v>
      </c>
      <c r="T99" s="40">
        <v>0</v>
      </c>
      <c r="U99" s="40">
        <v>0</v>
      </c>
      <c r="V99" s="40">
        <v>0</v>
      </c>
      <c r="W99" s="40">
        <v>0</v>
      </c>
      <c r="X99" s="40">
        <v>0</v>
      </c>
      <c r="Y99" s="40">
        <v>0</v>
      </c>
      <c r="Z99" s="40">
        <v>0</v>
      </c>
      <c r="AA99" s="40">
        <v>0</v>
      </c>
      <c r="AB99" s="40">
        <v>0</v>
      </c>
      <c r="AC99" s="40">
        <v>0</v>
      </c>
      <c r="AD99" s="40">
        <v>0</v>
      </c>
      <c r="AE99" s="40">
        <v>0</v>
      </c>
      <c r="AF99" s="40">
        <v>0</v>
      </c>
      <c r="AG99" s="40">
        <v>0</v>
      </c>
      <c r="AH99" s="40">
        <v>0</v>
      </c>
      <c r="AI99" s="40">
        <v>0</v>
      </c>
      <c r="AJ99" s="40">
        <v>0</v>
      </c>
      <c r="AK99" s="40">
        <v>0</v>
      </c>
      <c r="AL99" s="40">
        <v>0</v>
      </c>
      <c r="AM99" s="40">
        <v>0</v>
      </c>
    </row>
    <row r="100" spans="1:39" s="77" customFormat="1" ht="15.75" hidden="1">
      <c r="A100" s="36" t="s">
        <v>78</v>
      </c>
      <c r="B100" s="17" t="s">
        <v>226</v>
      </c>
      <c r="C100" s="36">
        <v>13</v>
      </c>
      <c r="D100" s="50"/>
      <c r="E100" s="29">
        <v>0</v>
      </c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</row>
    <row r="101" spans="1:39" s="77" customFormat="1" ht="15.75" hidden="1">
      <c r="A101" s="36" t="s">
        <v>79</v>
      </c>
      <c r="B101" s="17" t="s">
        <v>227</v>
      </c>
      <c r="C101" s="36">
        <v>12</v>
      </c>
      <c r="D101" s="50"/>
      <c r="E101" s="29">
        <v>0</v>
      </c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</row>
    <row r="102" spans="1:39" s="83" customFormat="1" ht="15.75" hidden="1">
      <c r="A102" s="57"/>
      <c r="B102" s="58" t="s">
        <v>174</v>
      </c>
      <c r="C102" s="58"/>
      <c r="D102" s="184"/>
      <c r="E102" s="22"/>
      <c r="F102" s="59" t="s">
        <v>37</v>
      </c>
      <c r="G102" s="59">
        <v>1054445</v>
      </c>
      <c r="H102" s="59" t="s">
        <v>38</v>
      </c>
      <c r="I102" s="59">
        <v>1126943</v>
      </c>
      <c r="J102" s="59" t="s">
        <v>40</v>
      </c>
      <c r="K102" s="59" t="s">
        <v>41</v>
      </c>
      <c r="L102" s="59" t="s">
        <v>42</v>
      </c>
      <c r="M102" s="59">
        <v>1028942</v>
      </c>
      <c r="N102" s="59">
        <v>1058909</v>
      </c>
      <c r="O102" s="59" t="s">
        <v>43</v>
      </c>
      <c r="P102" s="89" t="s">
        <v>216</v>
      </c>
      <c r="Q102" s="59" t="s">
        <v>44</v>
      </c>
      <c r="R102" s="59">
        <v>1110600</v>
      </c>
      <c r="S102" s="59">
        <v>1110667</v>
      </c>
      <c r="T102" s="59">
        <v>1110754</v>
      </c>
      <c r="U102" s="59">
        <v>1115577</v>
      </c>
      <c r="V102" s="59">
        <v>1126886</v>
      </c>
      <c r="W102" s="59">
        <v>1104879</v>
      </c>
      <c r="X102" s="59" t="s">
        <v>45</v>
      </c>
      <c r="Y102" s="59">
        <v>1122148</v>
      </c>
      <c r="Z102" s="59">
        <v>1122693</v>
      </c>
      <c r="AA102" s="59" t="s">
        <v>46</v>
      </c>
      <c r="AB102" s="59" t="s">
        <v>47</v>
      </c>
      <c r="AC102" s="59">
        <v>1028507</v>
      </c>
      <c r="AD102" s="59">
        <v>1124105</v>
      </c>
      <c r="AE102" s="59">
        <v>1110873</v>
      </c>
      <c r="AF102" s="89" t="s">
        <v>48</v>
      </c>
      <c r="AG102" s="89" t="s">
        <v>217</v>
      </c>
      <c r="AH102" s="57">
        <v>1030031</v>
      </c>
      <c r="AI102" s="59">
        <v>1027485</v>
      </c>
      <c r="AJ102" s="59">
        <v>3024923</v>
      </c>
      <c r="AK102" s="57">
        <v>1125493</v>
      </c>
      <c r="AL102" s="57">
        <v>1125493</v>
      </c>
      <c r="AM102" s="57">
        <v>1125493</v>
      </c>
    </row>
    <row r="103" spans="1:39" s="74" customFormat="1" ht="78.75" hidden="1">
      <c r="A103" s="60"/>
      <c r="B103" s="2" t="s">
        <v>175</v>
      </c>
      <c r="C103" s="2"/>
      <c r="D103" s="184"/>
      <c r="E103" s="24"/>
      <c r="F103" s="61" t="s">
        <v>208</v>
      </c>
      <c r="G103" s="61" t="s">
        <v>208</v>
      </c>
      <c r="H103" s="61" t="s">
        <v>208</v>
      </c>
      <c r="I103" s="61" t="s">
        <v>208</v>
      </c>
      <c r="J103" s="61" t="s">
        <v>195</v>
      </c>
      <c r="K103" s="61" t="s">
        <v>196</v>
      </c>
      <c r="L103" s="61" t="s">
        <v>195</v>
      </c>
      <c r="M103" s="61" t="s">
        <v>196</v>
      </c>
      <c r="N103" s="61" t="s">
        <v>264</v>
      </c>
      <c r="O103" s="61" t="s">
        <v>197</v>
      </c>
      <c r="P103" s="61" t="s">
        <v>196</v>
      </c>
      <c r="Q103" s="61" t="s">
        <v>197</v>
      </c>
      <c r="R103" s="61" t="s">
        <v>197</v>
      </c>
      <c r="S103" s="61" t="s">
        <v>197</v>
      </c>
      <c r="T103" s="61" t="s">
        <v>196</v>
      </c>
      <c r="U103" s="61" t="s">
        <v>197</v>
      </c>
      <c r="V103" s="61" t="s">
        <v>196</v>
      </c>
      <c r="W103" s="61" t="s">
        <v>197</v>
      </c>
      <c r="X103" s="61" t="s">
        <v>198</v>
      </c>
      <c r="Y103" s="61" t="s">
        <v>196</v>
      </c>
      <c r="Z103" s="61" t="s">
        <v>208</v>
      </c>
      <c r="AA103" s="61" t="s">
        <v>199</v>
      </c>
      <c r="AB103" s="61" t="s">
        <v>198</v>
      </c>
      <c r="AC103" s="61" t="s">
        <v>208</v>
      </c>
      <c r="AD103" s="61" t="s">
        <v>208</v>
      </c>
      <c r="AE103" s="61" t="s">
        <v>196</v>
      </c>
      <c r="AF103" s="61" t="s">
        <v>18</v>
      </c>
      <c r="AG103" s="61" t="s">
        <v>196</v>
      </c>
      <c r="AH103" s="61" t="s">
        <v>197</v>
      </c>
      <c r="AI103" s="61" t="s">
        <v>197</v>
      </c>
      <c r="AJ103" s="61" t="s">
        <v>197</v>
      </c>
      <c r="AK103" s="61" t="s">
        <v>196</v>
      </c>
      <c r="AL103" s="61" t="s">
        <v>196</v>
      </c>
      <c r="AM103" s="61" t="s">
        <v>196</v>
      </c>
    </row>
    <row r="104" spans="1:39" s="84" customFormat="1" ht="18" customHeight="1" hidden="1">
      <c r="A104" s="61"/>
      <c r="B104" s="2" t="s">
        <v>19</v>
      </c>
      <c r="C104" s="2"/>
      <c r="D104" s="184"/>
      <c r="E104" s="62"/>
      <c r="F104" s="61"/>
      <c r="G104" s="61"/>
      <c r="H104" s="61"/>
      <c r="I104" s="61"/>
      <c r="J104" s="63" t="s">
        <v>2</v>
      </c>
      <c r="K104" s="63" t="s">
        <v>3</v>
      </c>
      <c r="L104" s="63" t="s">
        <v>2</v>
      </c>
      <c r="M104" s="63" t="s">
        <v>3</v>
      </c>
      <c r="N104" s="63" t="s">
        <v>262</v>
      </c>
      <c r="O104" s="63" t="s">
        <v>4</v>
      </c>
      <c r="P104" s="63" t="s">
        <v>3</v>
      </c>
      <c r="Q104" s="63" t="s">
        <v>4</v>
      </c>
      <c r="R104" s="63" t="s">
        <v>4</v>
      </c>
      <c r="S104" s="63" t="s">
        <v>4</v>
      </c>
      <c r="T104" s="63" t="s">
        <v>3</v>
      </c>
      <c r="U104" s="63" t="s">
        <v>4</v>
      </c>
      <c r="V104" s="63" t="s">
        <v>3</v>
      </c>
      <c r="W104" s="63" t="s">
        <v>4</v>
      </c>
      <c r="X104" s="63" t="s">
        <v>122</v>
      </c>
      <c r="Y104" s="63" t="s">
        <v>3</v>
      </c>
      <c r="Z104" s="63"/>
      <c r="AA104" s="63" t="s">
        <v>123</v>
      </c>
      <c r="AB104" s="63" t="s">
        <v>122</v>
      </c>
      <c r="AC104" s="63"/>
      <c r="AD104" s="63"/>
      <c r="AE104" s="63" t="s">
        <v>3</v>
      </c>
      <c r="AF104" s="63" t="s">
        <v>5</v>
      </c>
      <c r="AG104" s="63" t="s">
        <v>3</v>
      </c>
      <c r="AH104" s="63" t="s">
        <v>4</v>
      </c>
      <c r="AI104" s="63" t="s">
        <v>4</v>
      </c>
      <c r="AJ104" s="63" t="s">
        <v>4</v>
      </c>
      <c r="AK104" s="63" t="s">
        <v>3</v>
      </c>
      <c r="AL104" s="63" t="s">
        <v>3</v>
      </c>
      <c r="AM104" s="63" t="s">
        <v>3</v>
      </c>
    </row>
  </sheetData>
  <sheetProtection/>
  <mergeCells count="10">
    <mergeCell ref="AD6:AM6"/>
    <mergeCell ref="C3:N3"/>
    <mergeCell ref="D6:D7"/>
    <mergeCell ref="Q6:AC6"/>
    <mergeCell ref="E6:E7"/>
    <mergeCell ref="A4:Z4"/>
    <mergeCell ref="A6:A7"/>
    <mergeCell ref="B6:B7"/>
    <mergeCell ref="C6:C7"/>
    <mergeCell ref="F6:P6"/>
  </mergeCells>
  <printOptions/>
  <pageMargins left="0.47" right="0.3" top="0.66" bottom="0.49" header="0.64" footer="0.53"/>
  <pageSetup horizontalDpi="600" verticalDpi="600" orientation="landscape" paperSize="8" scale="85" r:id="rId1"/>
  <headerFooter alignWithMargins="0"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N170"/>
  <sheetViews>
    <sheetView showZeros="0" zoomScale="70" zoomScaleNormal="70" zoomScalePageLayoutView="0" workbookViewId="0" topLeftCell="A1">
      <pane xSplit="2" ySplit="7" topLeftCell="T5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W17" sqref="W17"/>
    </sheetView>
  </sheetViews>
  <sheetFormatPr defaultColWidth="9.140625" defaultRowHeight="12.75" outlineLevelRow="1" outlineLevelCol="1"/>
  <cols>
    <col min="1" max="1" width="6.28125" style="159" customWidth="1"/>
    <col min="2" max="2" width="40.421875" style="118" customWidth="1"/>
    <col min="3" max="3" width="8.28125" style="103" customWidth="1"/>
    <col min="4" max="4" width="14.140625" style="104" customWidth="1"/>
    <col min="5" max="5" width="12.28125" style="105" customWidth="1" outlineLevel="1"/>
    <col min="6" max="6" width="11.57421875" style="106" customWidth="1" outlineLevel="1"/>
    <col min="7" max="7" width="12.28125" style="105" customWidth="1" outlineLevel="1"/>
    <col min="8" max="8" width="11.421875" style="21" customWidth="1" outlineLevel="1"/>
    <col min="9" max="9" width="10.7109375" style="105" customWidth="1" outlineLevel="1"/>
    <col min="10" max="10" width="10.8515625" style="105" customWidth="1" outlineLevel="1"/>
    <col min="11" max="11" width="10.140625" style="105" customWidth="1" outlineLevel="1"/>
    <col min="12" max="12" width="10.00390625" style="105" customWidth="1" outlineLevel="1"/>
    <col min="13" max="13" width="9.140625" style="21" customWidth="1" outlineLevel="1"/>
    <col min="14" max="14" width="11.00390625" style="105" customWidth="1" outlineLevel="1"/>
    <col min="15" max="15" width="11.421875" style="105" customWidth="1" outlineLevel="1"/>
    <col min="16" max="16" width="12.00390625" style="105" customWidth="1"/>
    <col min="17" max="17" width="11.140625" style="105" customWidth="1" outlineLevel="1"/>
    <col min="18" max="18" width="10.57421875" style="105" customWidth="1" outlineLevel="1"/>
    <col min="19" max="19" width="10.421875" style="105" customWidth="1" outlineLevel="1"/>
    <col min="20" max="21" width="10.7109375" style="105" customWidth="1" outlineLevel="1"/>
    <col min="22" max="22" width="9.8515625" style="105" customWidth="1" outlineLevel="1"/>
    <col min="23" max="23" width="11.00390625" style="105" customWidth="1" outlineLevel="1"/>
    <col min="24" max="24" width="11.57421875" style="105" customWidth="1" outlineLevel="1"/>
    <col min="25" max="25" width="10.00390625" style="105" customWidth="1" outlineLevel="1"/>
    <col min="26" max="26" width="10.57421875" style="105" customWidth="1" outlineLevel="1"/>
    <col min="27" max="27" width="11.140625" style="105" customWidth="1" outlineLevel="1"/>
    <col min="28" max="28" width="11.140625" style="105" customWidth="1"/>
    <col min="29" max="29" width="10.421875" style="105" customWidth="1"/>
    <col min="30" max="30" width="9.7109375" style="105" customWidth="1"/>
    <col min="31" max="31" width="10.421875" style="105" customWidth="1"/>
    <col min="32" max="32" width="11.421875" style="105" customWidth="1"/>
    <col min="33" max="33" width="12.00390625" style="105" customWidth="1"/>
    <col min="34" max="34" width="11.00390625" style="105" hidden="1" customWidth="1"/>
    <col min="35" max="35" width="10.57421875" style="105" customWidth="1"/>
    <col min="36" max="36" width="11.140625" style="105" hidden="1" customWidth="1"/>
    <col min="37" max="37" width="10.7109375" style="105" customWidth="1"/>
    <col min="38" max="38" width="11.7109375" style="105" customWidth="1"/>
    <col min="39" max="16384" width="9.140625" style="105" customWidth="1"/>
  </cols>
  <sheetData>
    <row r="1" spans="1:19" ht="18.75">
      <c r="A1" s="102" t="s">
        <v>7</v>
      </c>
      <c r="B1" s="102"/>
      <c r="S1" s="173"/>
    </row>
    <row r="2" spans="1:2" ht="18.75">
      <c r="A2" s="102" t="s">
        <v>234</v>
      </c>
      <c r="B2" s="102"/>
    </row>
    <row r="3" spans="1:34" ht="19.5" customHeight="1">
      <c r="A3" s="768" t="s">
        <v>449</v>
      </c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768"/>
      <c r="P3" s="768"/>
      <c r="Q3" s="768"/>
      <c r="R3" s="768"/>
      <c r="S3" s="768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</row>
    <row r="4" spans="1:38" ht="21" customHeight="1">
      <c r="A4" s="766" t="s">
        <v>450</v>
      </c>
      <c r="B4" s="767"/>
      <c r="C4" s="767"/>
      <c r="D4" s="767"/>
      <c r="E4" s="767"/>
      <c r="F4" s="767"/>
      <c r="G4" s="767"/>
      <c r="H4" s="767"/>
      <c r="I4" s="767"/>
      <c r="J4" s="767"/>
      <c r="K4" s="767"/>
      <c r="L4" s="767"/>
      <c r="M4" s="767"/>
      <c r="N4" s="767"/>
      <c r="O4" s="767"/>
      <c r="P4" s="767"/>
      <c r="Q4" s="767"/>
      <c r="R4" s="767"/>
      <c r="S4" s="767"/>
      <c r="T4" s="108"/>
      <c r="U4" s="108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</row>
    <row r="5" spans="1:38" ht="21" customHeight="1">
      <c r="A5" s="110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</row>
    <row r="6" spans="1:38" ht="16.5" customHeight="1">
      <c r="A6" s="111"/>
      <c r="B6" s="107"/>
      <c r="C6" s="112"/>
      <c r="D6" s="112">
        <f>'[4]noi dung'!$D$9+'[5]mau 37'!$D$22-D9</f>
        <v>296932.59999999986</v>
      </c>
      <c r="E6" s="112">
        <f>D17-'[5]mau 39.1'!$E$18</f>
        <v>-301000</v>
      </c>
      <c r="F6" s="112">
        <v>174</v>
      </c>
      <c r="G6" s="112">
        <v>2100</v>
      </c>
      <c r="H6" s="112">
        <v>9893</v>
      </c>
      <c r="I6" s="107">
        <v>16110</v>
      </c>
      <c r="J6" s="107">
        <v>9095</v>
      </c>
      <c r="K6" s="107">
        <v>300000</v>
      </c>
      <c r="L6" s="112">
        <v>8095</v>
      </c>
      <c r="M6" s="112">
        <f>K6+J6+H6+G6+F6-I6-L6</f>
        <v>297057</v>
      </c>
      <c r="N6" s="107"/>
      <c r="O6" s="107"/>
      <c r="P6" s="107"/>
      <c r="Q6" s="113"/>
      <c r="R6" s="113"/>
      <c r="S6" s="114" t="s">
        <v>8</v>
      </c>
      <c r="T6" s="115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16"/>
      <c r="AF6" s="107"/>
      <c r="AG6" s="117"/>
      <c r="AH6" s="117"/>
      <c r="AI6" s="117"/>
      <c r="AJ6" s="117"/>
      <c r="AK6" s="114"/>
      <c r="AL6" s="114" t="s">
        <v>8</v>
      </c>
    </row>
    <row r="7" spans="1:39" s="491" customFormat="1" ht="126.75" customHeight="1">
      <c r="A7" s="488" t="s">
        <v>30</v>
      </c>
      <c r="B7" s="479" t="s">
        <v>112</v>
      </c>
      <c r="C7" s="488" t="s">
        <v>28</v>
      </c>
      <c r="D7" s="489" t="s">
        <v>102</v>
      </c>
      <c r="E7" s="479" t="s">
        <v>83</v>
      </c>
      <c r="F7" s="490" t="s">
        <v>84</v>
      </c>
      <c r="G7" s="479" t="s">
        <v>85</v>
      </c>
      <c r="H7" s="489" t="s">
        <v>204</v>
      </c>
      <c r="I7" s="479" t="s">
        <v>86</v>
      </c>
      <c r="J7" s="479" t="s">
        <v>118</v>
      </c>
      <c r="K7" s="479" t="s">
        <v>87</v>
      </c>
      <c r="L7" s="479" t="s">
        <v>88</v>
      </c>
      <c r="M7" s="489" t="s">
        <v>89</v>
      </c>
      <c r="N7" s="479" t="s">
        <v>90</v>
      </c>
      <c r="O7" s="479" t="s">
        <v>91</v>
      </c>
      <c r="P7" s="479" t="s">
        <v>92</v>
      </c>
      <c r="Q7" s="479" t="s">
        <v>113</v>
      </c>
      <c r="R7" s="479" t="s">
        <v>31</v>
      </c>
      <c r="S7" s="479" t="s">
        <v>72</v>
      </c>
      <c r="T7" s="479" t="s">
        <v>103</v>
      </c>
      <c r="U7" s="479" t="s">
        <v>201</v>
      </c>
      <c r="V7" s="479" t="s">
        <v>93</v>
      </c>
      <c r="W7" s="479" t="s">
        <v>94</v>
      </c>
      <c r="X7" s="479" t="s">
        <v>95</v>
      </c>
      <c r="Y7" s="479" t="s">
        <v>96</v>
      </c>
      <c r="Z7" s="479" t="s">
        <v>97</v>
      </c>
      <c r="AA7" s="479" t="s">
        <v>98</v>
      </c>
      <c r="AB7" s="479" t="s">
        <v>99</v>
      </c>
      <c r="AC7" s="479" t="s">
        <v>32</v>
      </c>
      <c r="AD7" s="479" t="s">
        <v>33</v>
      </c>
      <c r="AE7" s="479" t="s">
        <v>27</v>
      </c>
      <c r="AF7" s="479" t="s">
        <v>100</v>
      </c>
      <c r="AG7" s="479" t="s">
        <v>101</v>
      </c>
      <c r="AH7" s="479" t="s">
        <v>386</v>
      </c>
      <c r="AI7" s="479" t="s">
        <v>105</v>
      </c>
      <c r="AJ7" s="479" t="s">
        <v>107</v>
      </c>
      <c r="AK7" s="479" t="s">
        <v>120</v>
      </c>
      <c r="AL7" s="479" t="s">
        <v>259</v>
      </c>
      <c r="AM7" s="118"/>
    </row>
    <row r="8" spans="1:38" s="121" customFormat="1" ht="15.75">
      <c r="A8" s="119" t="s">
        <v>34</v>
      </c>
      <c r="B8" s="119" t="s">
        <v>55</v>
      </c>
      <c r="C8" s="119" t="s">
        <v>35</v>
      </c>
      <c r="D8" s="120" t="s">
        <v>451</v>
      </c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30</v>
      </c>
      <c r="AJ8" s="119">
        <v>32</v>
      </c>
      <c r="AK8" s="119">
        <v>31</v>
      </c>
      <c r="AL8" s="119">
        <v>32</v>
      </c>
    </row>
    <row r="9" spans="1:38" s="127" customFormat="1" ht="18.75" customHeight="1">
      <c r="A9" s="122"/>
      <c r="B9" s="125" t="s">
        <v>125</v>
      </c>
      <c r="C9" s="126"/>
      <c r="D9" s="8">
        <f>SUM(E9:AL9)</f>
        <v>1752452.7000000002</v>
      </c>
      <c r="E9" s="8">
        <f>E10+E13</f>
        <v>161317</v>
      </c>
      <c r="F9" s="8">
        <f aca="true" t="shared" si="0" ref="F9:AL9">F10+F13</f>
        <v>27656.3</v>
      </c>
      <c r="G9" s="8">
        <f t="shared" si="0"/>
        <v>99866.5</v>
      </c>
      <c r="H9" s="8">
        <f t="shared" si="0"/>
        <v>25922.6</v>
      </c>
      <c r="I9" s="8">
        <f t="shared" si="0"/>
        <v>14082.7</v>
      </c>
      <c r="J9" s="8">
        <f t="shared" si="0"/>
        <v>12581</v>
      </c>
      <c r="K9" s="8">
        <f t="shared" si="0"/>
        <v>3605</v>
      </c>
      <c r="L9" s="8">
        <f t="shared" si="0"/>
        <v>3245</v>
      </c>
      <c r="M9" s="8">
        <f t="shared" si="0"/>
        <v>1314</v>
      </c>
      <c r="N9" s="8">
        <f t="shared" si="0"/>
        <v>1780</v>
      </c>
      <c r="O9" s="8">
        <f t="shared" si="0"/>
        <v>9653.9</v>
      </c>
      <c r="P9" s="8">
        <f t="shared" si="0"/>
        <v>12440</v>
      </c>
      <c r="Q9" s="8">
        <f t="shared" si="0"/>
        <v>1901</v>
      </c>
      <c r="R9" s="8">
        <f t="shared" si="0"/>
        <v>4885</v>
      </c>
      <c r="S9" s="8">
        <f t="shared" si="0"/>
        <v>400</v>
      </c>
      <c r="T9" s="8">
        <f t="shared" si="0"/>
        <v>117638.3</v>
      </c>
      <c r="U9" s="8">
        <f t="shared" si="0"/>
        <v>1668</v>
      </c>
      <c r="V9" s="8">
        <f t="shared" si="0"/>
        <v>3873.1</v>
      </c>
      <c r="W9" s="8">
        <f t="shared" si="0"/>
        <v>118684.9</v>
      </c>
      <c r="X9" s="8">
        <f t="shared" si="0"/>
        <v>1500</v>
      </c>
      <c r="Y9" s="8">
        <f t="shared" si="0"/>
        <v>10979.3</v>
      </c>
      <c r="Z9" s="8">
        <f t="shared" si="0"/>
        <v>5205</v>
      </c>
      <c r="AA9" s="8">
        <f t="shared" si="0"/>
        <v>63007</v>
      </c>
      <c r="AB9" s="8">
        <f t="shared" si="0"/>
        <v>8157.799999999999</v>
      </c>
      <c r="AC9" s="8">
        <f t="shared" si="0"/>
        <v>7351.3</v>
      </c>
      <c r="AD9" s="8">
        <f t="shared" si="0"/>
        <v>4989</v>
      </c>
      <c r="AE9" s="8">
        <f t="shared" si="0"/>
        <v>7391</v>
      </c>
      <c r="AF9" s="8">
        <f t="shared" si="0"/>
        <v>218105</v>
      </c>
      <c r="AG9" s="8">
        <f t="shared" si="0"/>
        <v>636595</v>
      </c>
      <c r="AH9" s="8">
        <f t="shared" si="0"/>
        <v>0</v>
      </c>
      <c r="AI9" s="8">
        <f t="shared" si="0"/>
        <v>16110</v>
      </c>
      <c r="AJ9" s="8">
        <f t="shared" si="0"/>
        <v>0</v>
      </c>
      <c r="AK9" s="8">
        <f t="shared" si="0"/>
        <v>17148</v>
      </c>
      <c r="AL9" s="8">
        <f t="shared" si="0"/>
        <v>133400</v>
      </c>
    </row>
    <row r="10" spans="1:38" s="127" customFormat="1" ht="16.5" customHeight="1" hidden="1" outlineLevel="1">
      <c r="A10" s="122" t="s">
        <v>34</v>
      </c>
      <c r="B10" s="125" t="s">
        <v>108</v>
      </c>
      <c r="C10" s="122"/>
      <c r="D10" s="8">
        <f>SUM(E10:AH10)</f>
        <v>0</v>
      </c>
      <c r="E10" s="483"/>
      <c r="F10" s="483"/>
      <c r="G10" s="483"/>
      <c r="H10" s="483"/>
      <c r="I10" s="483"/>
      <c r="J10" s="483"/>
      <c r="K10" s="483"/>
      <c r="L10" s="483"/>
      <c r="M10" s="483"/>
      <c r="N10" s="483"/>
      <c r="O10" s="483"/>
      <c r="P10" s="483"/>
      <c r="Q10" s="483"/>
      <c r="R10" s="483"/>
      <c r="S10" s="483"/>
      <c r="T10" s="483"/>
      <c r="U10" s="483"/>
      <c r="V10" s="483"/>
      <c r="W10" s="483"/>
      <c r="X10" s="483"/>
      <c r="Y10" s="483"/>
      <c r="Z10" s="483"/>
      <c r="AA10" s="483"/>
      <c r="AB10" s="483"/>
      <c r="AC10" s="483"/>
      <c r="AD10" s="483"/>
      <c r="AE10" s="483"/>
      <c r="AF10" s="483"/>
      <c r="AG10" s="483"/>
      <c r="AH10" s="483"/>
      <c r="AI10" s="483"/>
      <c r="AJ10" s="483"/>
      <c r="AK10" s="483"/>
      <c r="AL10" s="483"/>
    </row>
    <row r="11" spans="1:38" s="20" customFormat="1" ht="15" customHeight="1" hidden="1" outlineLevel="1">
      <c r="A11" s="122"/>
      <c r="B11" s="128" t="s">
        <v>156</v>
      </c>
      <c r="C11" s="122"/>
      <c r="D11" s="8">
        <f>SUM(E11:AH11)</f>
        <v>0</v>
      </c>
      <c r="E11" s="483"/>
      <c r="F11" s="483"/>
      <c r="G11" s="483"/>
      <c r="H11" s="483"/>
      <c r="I11" s="483"/>
      <c r="J11" s="483"/>
      <c r="K11" s="483"/>
      <c r="L11" s="483"/>
      <c r="M11" s="483"/>
      <c r="N11" s="483"/>
      <c r="O11" s="483"/>
      <c r="P11" s="483"/>
      <c r="Q11" s="483"/>
      <c r="R11" s="483"/>
      <c r="S11" s="483"/>
      <c r="T11" s="483"/>
      <c r="U11" s="483"/>
      <c r="V11" s="483"/>
      <c r="W11" s="483"/>
      <c r="X11" s="483"/>
      <c r="Y11" s="483"/>
      <c r="Z11" s="483"/>
      <c r="AA11" s="483"/>
      <c r="AB11" s="483"/>
      <c r="AC11" s="483"/>
      <c r="AD11" s="483"/>
      <c r="AE11" s="483"/>
      <c r="AF11" s="483"/>
      <c r="AG11" s="483"/>
      <c r="AH11" s="483"/>
      <c r="AI11" s="483"/>
      <c r="AJ11" s="483"/>
      <c r="AK11" s="483"/>
      <c r="AL11" s="483"/>
    </row>
    <row r="12" spans="1:38" s="20" customFormat="1" ht="15" customHeight="1" hidden="1" outlineLevel="1">
      <c r="A12" s="122"/>
      <c r="B12" s="128" t="s">
        <v>157</v>
      </c>
      <c r="C12" s="122"/>
      <c r="D12" s="8">
        <f>SUM(E12:AH12)</f>
        <v>0</v>
      </c>
      <c r="E12" s="483"/>
      <c r="F12" s="483"/>
      <c r="G12" s="483"/>
      <c r="H12" s="483"/>
      <c r="I12" s="483"/>
      <c r="J12" s="483"/>
      <c r="K12" s="483"/>
      <c r="L12" s="483"/>
      <c r="M12" s="483"/>
      <c r="N12" s="483"/>
      <c r="O12" s="483"/>
      <c r="P12" s="483"/>
      <c r="Q12" s="483"/>
      <c r="R12" s="483"/>
      <c r="S12" s="483"/>
      <c r="T12" s="483"/>
      <c r="U12" s="483"/>
      <c r="V12" s="483"/>
      <c r="W12" s="483"/>
      <c r="X12" s="483"/>
      <c r="Y12" s="483"/>
      <c r="Z12" s="483"/>
      <c r="AA12" s="483"/>
      <c r="AB12" s="483"/>
      <c r="AC12" s="483"/>
      <c r="AD12" s="483"/>
      <c r="AE12" s="483"/>
      <c r="AF12" s="483"/>
      <c r="AG12" s="483"/>
      <c r="AH12" s="483"/>
      <c r="AI12" s="483"/>
      <c r="AJ12" s="483"/>
      <c r="AK12" s="483"/>
      <c r="AL12" s="483"/>
    </row>
    <row r="13" spans="1:38" s="127" customFormat="1" ht="18" customHeight="1" collapsed="1">
      <c r="A13" s="122" t="s">
        <v>51</v>
      </c>
      <c r="B13" s="125" t="s">
        <v>109</v>
      </c>
      <c r="C13" s="122"/>
      <c r="D13" s="8">
        <f aca="true" t="shared" si="1" ref="D13:D44">SUM(E13:AL13)</f>
        <v>1752452.7000000002</v>
      </c>
      <c r="E13" s="8">
        <f aca="true" t="shared" si="2" ref="E13:AL13">E14+E93+E107+E114+E122</f>
        <v>161317</v>
      </c>
      <c r="F13" s="8">
        <f t="shared" si="2"/>
        <v>27656.3</v>
      </c>
      <c r="G13" s="8">
        <f t="shared" si="2"/>
        <v>99866.5</v>
      </c>
      <c r="H13" s="8">
        <f t="shared" si="2"/>
        <v>25922.6</v>
      </c>
      <c r="I13" s="8">
        <f t="shared" si="2"/>
        <v>14082.7</v>
      </c>
      <c r="J13" s="8">
        <f t="shared" si="2"/>
        <v>12581</v>
      </c>
      <c r="K13" s="8">
        <f t="shared" si="2"/>
        <v>3605</v>
      </c>
      <c r="L13" s="8">
        <f t="shared" si="2"/>
        <v>3245</v>
      </c>
      <c r="M13" s="8">
        <f t="shared" si="2"/>
        <v>1314</v>
      </c>
      <c r="N13" s="8">
        <f t="shared" si="2"/>
        <v>1780</v>
      </c>
      <c r="O13" s="8">
        <f t="shared" si="2"/>
        <v>9653.9</v>
      </c>
      <c r="P13" s="8">
        <f t="shared" si="2"/>
        <v>12440</v>
      </c>
      <c r="Q13" s="8">
        <f t="shared" si="2"/>
        <v>1901</v>
      </c>
      <c r="R13" s="8">
        <f t="shared" si="2"/>
        <v>4885</v>
      </c>
      <c r="S13" s="8">
        <f t="shared" si="2"/>
        <v>400</v>
      </c>
      <c r="T13" s="8">
        <f t="shared" si="2"/>
        <v>117638.3</v>
      </c>
      <c r="U13" s="8">
        <f t="shared" si="2"/>
        <v>1668</v>
      </c>
      <c r="V13" s="8">
        <f t="shared" si="2"/>
        <v>3873.1</v>
      </c>
      <c r="W13" s="8">
        <f t="shared" si="2"/>
        <v>118684.9</v>
      </c>
      <c r="X13" s="8">
        <f t="shared" si="2"/>
        <v>1500</v>
      </c>
      <c r="Y13" s="8">
        <f t="shared" si="2"/>
        <v>10979.3</v>
      </c>
      <c r="Z13" s="8">
        <f t="shared" si="2"/>
        <v>5205</v>
      </c>
      <c r="AA13" s="8">
        <f t="shared" si="2"/>
        <v>63007</v>
      </c>
      <c r="AB13" s="8">
        <f t="shared" si="2"/>
        <v>8157.799999999999</v>
      </c>
      <c r="AC13" s="8">
        <f t="shared" si="2"/>
        <v>7351.3</v>
      </c>
      <c r="AD13" s="8">
        <f t="shared" si="2"/>
        <v>4989</v>
      </c>
      <c r="AE13" s="8">
        <f t="shared" si="2"/>
        <v>7391</v>
      </c>
      <c r="AF13" s="8">
        <f t="shared" si="2"/>
        <v>218105</v>
      </c>
      <c r="AG13" s="8">
        <f t="shared" si="2"/>
        <v>636595</v>
      </c>
      <c r="AH13" s="8">
        <f t="shared" si="2"/>
        <v>0</v>
      </c>
      <c r="AI13" s="8">
        <f t="shared" si="2"/>
        <v>16110</v>
      </c>
      <c r="AJ13" s="8">
        <f t="shared" si="2"/>
        <v>0</v>
      </c>
      <c r="AK13" s="8">
        <f t="shared" si="2"/>
        <v>17148</v>
      </c>
      <c r="AL13" s="8">
        <f t="shared" si="2"/>
        <v>133400</v>
      </c>
    </row>
    <row r="14" spans="1:38" s="127" customFormat="1" ht="15.75">
      <c r="A14" s="122" t="s">
        <v>52</v>
      </c>
      <c r="B14" s="125" t="s">
        <v>126</v>
      </c>
      <c r="C14" s="122"/>
      <c r="D14" s="8">
        <f t="shared" si="1"/>
        <v>1621805.2999999998</v>
      </c>
      <c r="E14" s="8">
        <f>E15</f>
        <v>148087</v>
      </c>
      <c r="F14" s="8">
        <f aca="true" t="shared" si="3" ref="F14:AL14">F15</f>
        <v>27656.3</v>
      </c>
      <c r="G14" s="8">
        <f t="shared" si="3"/>
        <v>70797</v>
      </c>
      <c r="H14" s="8">
        <f t="shared" si="3"/>
        <v>25572.6</v>
      </c>
      <c r="I14" s="8">
        <f t="shared" si="3"/>
        <v>14082.7</v>
      </c>
      <c r="J14" s="8">
        <f t="shared" si="3"/>
        <v>12581</v>
      </c>
      <c r="K14" s="8">
        <f t="shared" si="3"/>
        <v>3605</v>
      </c>
      <c r="L14" s="8">
        <f t="shared" si="3"/>
        <v>3245</v>
      </c>
      <c r="M14" s="8">
        <f t="shared" si="3"/>
        <v>1314</v>
      </c>
      <c r="N14" s="8">
        <f t="shared" si="3"/>
        <v>1780</v>
      </c>
      <c r="O14" s="8">
        <f t="shared" si="3"/>
        <v>9653.9</v>
      </c>
      <c r="P14" s="8">
        <f t="shared" si="3"/>
        <v>12440</v>
      </c>
      <c r="Q14" s="8">
        <f t="shared" si="3"/>
        <v>1901</v>
      </c>
      <c r="R14" s="8">
        <f t="shared" si="3"/>
        <v>4885</v>
      </c>
      <c r="S14" s="8">
        <f t="shared" si="3"/>
        <v>400</v>
      </c>
      <c r="T14" s="8">
        <f t="shared" si="3"/>
        <v>117638.3</v>
      </c>
      <c r="U14" s="8">
        <f t="shared" si="3"/>
        <v>1668</v>
      </c>
      <c r="V14" s="8">
        <f t="shared" si="3"/>
        <v>3473.1</v>
      </c>
      <c r="W14" s="8">
        <f t="shared" si="3"/>
        <v>62522</v>
      </c>
      <c r="X14" s="8">
        <f t="shared" si="3"/>
        <v>1500</v>
      </c>
      <c r="Y14" s="8">
        <f t="shared" si="3"/>
        <v>4852</v>
      </c>
      <c r="Z14" s="8">
        <f t="shared" si="3"/>
        <v>2173</v>
      </c>
      <c r="AA14" s="8">
        <f t="shared" si="3"/>
        <v>58301</v>
      </c>
      <c r="AB14" s="8">
        <f t="shared" si="3"/>
        <v>3837.1</v>
      </c>
      <c r="AC14" s="8">
        <f t="shared" si="3"/>
        <v>2904.3</v>
      </c>
      <c r="AD14" s="8">
        <f t="shared" si="3"/>
        <v>170</v>
      </c>
      <c r="AE14" s="8">
        <f t="shared" si="3"/>
        <v>3408</v>
      </c>
      <c r="AF14" s="8">
        <f t="shared" si="3"/>
        <v>218105</v>
      </c>
      <c r="AG14" s="8">
        <f t="shared" si="3"/>
        <v>636595</v>
      </c>
      <c r="AH14" s="8">
        <f t="shared" si="3"/>
        <v>0</v>
      </c>
      <c r="AI14" s="8">
        <f t="shared" si="3"/>
        <v>16110</v>
      </c>
      <c r="AJ14" s="8">
        <f t="shared" si="3"/>
        <v>0</v>
      </c>
      <c r="AK14" s="8">
        <f t="shared" si="3"/>
        <v>17148</v>
      </c>
      <c r="AL14" s="8">
        <f t="shared" si="3"/>
        <v>133400</v>
      </c>
    </row>
    <row r="15" spans="1:38" s="127" customFormat="1" ht="18" customHeight="1">
      <c r="A15" s="122" t="s">
        <v>53</v>
      </c>
      <c r="B15" s="125" t="s">
        <v>127</v>
      </c>
      <c r="C15" s="122"/>
      <c r="D15" s="8">
        <f t="shared" si="1"/>
        <v>1621805.2999999998</v>
      </c>
      <c r="E15" s="8">
        <f aca="true" t="shared" si="4" ref="E15:AL15">E16+E47+E62</f>
        <v>148087</v>
      </c>
      <c r="F15" s="8">
        <f t="shared" si="4"/>
        <v>27656.3</v>
      </c>
      <c r="G15" s="8">
        <f t="shared" si="4"/>
        <v>70797</v>
      </c>
      <c r="H15" s="8">
        <f t="shared" si="4"/>
        <v>25572.6</v>
      </c>
      <c r="I15" s="8">
        <f t="shared" si="4"/>
        <v>14082.7</v>
      </c>
      <c r="J15" s="8">
        <f t="shared" si="4"/>
        <v>12581</v>
      </c>
      <c r="K15" s="8">
        <f t="shared" si="4"/>
        <v>3605</v>
      </c>
      <c r="L15" s="8">
        <f t="shared" si="4"/>
        <v>3245</v>
      </c>
      <c r="M15" s="8">
        <f t="shared" si="4"/>
        <v>1314</v>
      </c>
      <c r="N15" s="8">
        <f t="shared" si="4"/>
        <v>1780</v>
      </c>
      <c r="O15" s="8">
        <f t="shared" si="4"/>
        <v>9653.9</v>
      </c>
      <c r="P15" s="8">
        <f t="shared" si="4"/>
        <v>12440</v>
      </c>
      <c r="Q15" s="8">
        <f t="shared" si="4"/>
        <v>1901</v>
      </c>
      <c r="R15" s="8">
        <f t="shared" si="4"/>
        <v>4885</v>
      </c>
      <c r="S15" s="8">
        <f t="shared" si="4"/>
        <v>400</v>
      </c>
      <c r="T15" s="8">
        <f t="shared" si="4"/>
        <v>117638.3</v>
      </c>
      <c r="U15" s="8">
        <f t="shared" si="4"/>
        <v>1668</v>
      </c>
      <c r="V15" s="8">
        <f t="shared" si="4"/>
        <v>3473.1</v>
      </c>
      <c r="W15" s="8">
        <f t="shared" si="4"/>
        <v>62522</v>
      </c>
      <c r="X15" s="8">
        <f t="shared" si="4"/>
        <v>1500</v>
      </c>
      <c r="Y15" s="8">
        <f t="shared" si="4"/>
        <v>4852</v>
      </c>
      <c r="Z15" s="8">
        <f t="shared" si="4"/>
        <v>2173</v>
      </c>
      <c r="AA15" s="8">
        <f t="shared" si="4"/>
        <v>58301</v>
      </c>
      <c r="AB15" s="8">
        <f t="shared" si="4"/>
        <v>3837.1</v>
      </c>
      <c r="AC15" s="8">
        <f t="shared" si="4"/>
        <v>2904.3</v>
      </c>
      <c r="AD15" s="8">
        <f t="shared" si="4"/>
        <v>170</v>
      </c>
      <c r="AE15" s="8">
        <f t="shared" si="4"/>
        <v>3408</v>
      </c>
      <c r="AF15" s="8">
        <f t="shared" si="4"/>
        <v>218105</v>
      </c>
      <c r="AG15" s="8">
        <f t="shared" si="4"/>
        <v>636595</v>
      </c>
      <c r="AH15" s="8">
        <f t="shared" si="4"/>
        <v>0</v>
      </c>
      <c r="AI15" s="8">
        <f t="shared" si="4"/>
        <v>16110</v>
      </c>
      <c r="AJ15" s="8">
        <f t="shared" si="4"/>
        <v>0</v>
      </c>
      <c r="AK15" s="8">
        <f t="shared" si="4"/>
        <v>17148</v>
      </c>
      <c r="AL15" s="8">
        <f t="shared" si="4"/>
        <v>133400</v>
      </c>
    </row>
    <row r="16" spans="1:38" s="130" customFormat="1" ht="33.75" customHeight="1">
      <c r="A16" s="122" t="s">
        <v>54</v>
      </c>
      <c r="B16" s="125" t="s">
        <v>128</v>
      </c>
      <c r="C16" s="122"/>
      <c r="D16" s="8">
        <f t="shared" si="1"/>
        <v>1129617.3</v>
      </c>
      <c r="E16" s="8">
        <f>E17+E34+E42+E43</f>
        <v>16022</v>
      </c>
      <c r="F16" s="8">
        <f aca="true" t="shared" si="5" ref="F16:AL16">F17+F34+F42+F43</f>
        <v>12279.3</v>
      </c>
      <c r="G16" s="8">
        <f t="shared" si="5"/>
        <v>3140</v>
      </c>
      <c r="H16" s="8">
        <f t="shared" si="5"/>
        <v>5970</v>
      </c>
      <c r="I16" s="8">
        <f t="shared" si="5"/>
        <v>3650</v>
      </c>
      <c r="J16" s="8">
        <f t="shared" si="5"/>
        <v>500</v>
      </c>
      <c r="K16" s="8">
        <f t="shared" si="5"/>
        <v>870</v>
      </c>
      <c r="L16" s="8">
        <f t="shared" si="5"/>
        <v>915</v>
      </c>
      <c r="M16" s="8">
        <f t="shared" si="5"/>
        <v>300</v>
      </c>
      <c r="N16" s="8">
        <f t="shared" si="5"/>
        <v>0</v>
      </c>
      <c r="O16" s="8">
        <f t="shared" si="5"/>
        <v>0</v>
      </c>
      <c r="P16" s="8">
        <f t="shared" si="5"/>
        <v>500</v>
      </c>
      <c r="Q16" s="8">
        <f t="shared" si="5"/>
        <v>400</v>
      </c>
      <c r="R16" s="8">
        <f t="shared" si="5"/>
        <v>2707</v>
      </c>
      <c r="S16" s="14">
        <f t="shared" si="5"/>
        <v>0</v>
      </c>
      <c r="T16" s="8">
        <f t="shared" si="5"/>
        <v>96320</v>
      </c>
      <c r="U16" s="8">
        <f t="shared" si="5"/>
        <v>90</v>
      </c>
      <c r="V16" s="8">
        <f t="shared" si="5"/>
        <v>0</v>
      </c>
      <c r="W16" s="8">
        <f t="shared" si="5"/>
        <v>20000</v>
      </c>
      <c r="X16" s="8">
        <f t="shared" si="5"/>
        <v>1500</v>
      </c>
      <c r="Y16" s="8">
        <f t="shared" si="5"/>
        <v>390</v>
      </c>
      <c r="Z16" s="8">
        <f t="shared" si="5"/>
        <v>250</v>
      </c>
      <c r="AA16" s="8">
        <f t="shared" si="5"/>
        <v>1465</v>
      </c>
      <c r="AB16" s="8">
        <f t="shared" si="5"/>
        <v>860</v>
      </c>
      <c r="AC16" s="8">
        <f t="shared" si="5"/>
        <v>761</v>
      </c>
      <c r="AD16" s="8">
        <f t="shared" si="5"/>
        <v>170</v>
      </c>
      <c r="AE16" s="8">
        <f t="shared" si="5"/>
        <v>1400</v>
      </c>
      <c r="AF16" s="8">
        <f t="shared" si="5"/>
        <v>210215</v>
      </c>
      <c r="AG16" s="8">
        <f t="shared" si="5"/>
        <v>614095</v>
      </c>
      <c r="AH16" s="8">
        <f t="shared" si="5"/>
        <v>0</v>
      </c>
      <c r="AI16" s="8">
        <f t="shared" si="5"/>
        <v>0</v>
      </c>
      <c r="AJ16" s="8">
        <f t="shared" si="5"/>
        <v>0</v>
      </c>
      <c r="AK16" s="8">
        <f t="shared" si="5"/>
        <v>1448</v>
      </c>
      <c r="AL16" s="8">
        <f t="shared" si="5"/>
        <v>133400</v>
      </c>
    </row>
    <row r="17" spans="1:38" s="133" customFormat="1" ht="30.75" customHeight="1">
      <c r="A17" s="131" t="s">
        <v>34</v>
      </c>
      <c r="B17" s="10" t="s">
        <v>261</v>
      </c>
      <c r="C17" s="132"/>
      <c r="D17" s="8">
        <f t="shared" si="1"/>
        <v>932630</v>
      </c>
      <c r="E17" s="480">
        <f>SUM(E18:E33)</f>
        <v>0</v>
      </c>
      <c r="F17" s="480">
        <f aca="true" t="shared" si="6" ref="F17:AL17">SUM(F18:F33)</f>
        <v>0</v>
      </c>
      <c r="G17" s="480">
        <f t="shared" si="6"/>
        <v>1500</v>
      </c>
      <c r="H17" s="480">
        <f t="shared" si="6"/>
        <v>0</v>
      </c>
      <c r="I17" s="480">
        <f t="shared" si="6"/>
        <v>0</v>
      </c>
      <c r="J17" s="480">
        <f t="shared" si="6"/>
        <v>0</v>
      </c>
      <c r="K17" s="480">
        <f t="shared" si="6"/>
        <v>0</v>
      </c>
      <c r="L17" s="480">
        <f t="shared" si="6"/>
        <v>0</v>
      </c>
      <c r="M17" s="480">
        <f t="shared" si="6"/>
        <v>0</v>
      </c>
      <c r="N17" s="480">
        <f t="shared" si="6"/>
        <v>0</v>
      </c>
      <c r="O17" s="480">
        <f t="shared" si="6"/>
        <v>0</v>
      </c>
      <c r="P17" s="480">
        <f t="shared" si="6"/>
        <v>0</v>
      </c>
      <c r="Q17" s="480">
        <f t="shared" si="6"/>
        <v>0</v>
      </c>
      <c r="R17" s="480">
        <f t="shared" si="6"/>
        <v>0</v>
      </c>
      <c r="S17" s="480">
        <f t="shared" si="6"/>
        <v>0</v>
      </c>
      <c r="T17" s="480">
        <f t="shared" si="6"/>
        <v>96320</v>
      </c>
      <c r="U17" s="480">
        <f t="shared" si="6"/>
        <v>0</v>
      </c>
      <c r="V17" s="480">
        <f t="shared" si="6"/>
        <v>0</v>
      </c>
      <c r="W17" s="480">
        <f t="shared" si="6"/>
        <v>8500</v>
      </c>
      <c r="X17" s="480">
        <f t="shared" si="6"/>
        <v>1500</v>
      </c>
      <c r="Y17" s="480">
        <f t="shared" si="6"/>
        <v>0</v>
      </c>
      <c r="Z17" s="480">
        <f t="shared" si="6"/>
        <v>0</v>
      </c>
      <c r="AA17" s="480">
        <f t="shared" si="6"/>
        <v>0</v>
      </c>
      <c r="AB17" s="480">
        <f t="shared" si="6"/>
        <v>0</v>
      </c>
      <c r="AC17" s="480">
        <f t="shared" si="6"/>
        <v>0</v>
      </c>
      <c r="AD17" s="480">
        <f t="shared" si="6"/>
        <v>0</v>
      </c>
      <c r="AE17" s="480">
        <f t="shared" si="6"/>
        <v>500</v>
      </c>
      <c r="AF17" s="480">
        <f t="shared" si="6"/>
        <v>210215</v>
      </c>
      <c r="AG17" s="480">
        <f t="shared" si="6"/>
        <v>614095</v>
      </c>
      <c r="AH17" s="480">
        <f t="shared" si="6"/>
        <v>0</v>
      </c>
      <c r="AI17" s="480">
        <f t="shared" si="6"/>
        <v>0</v>
      </c>
      <c r="AJ17" s="480">
        <f t="shared" si="6"/>
        <v>0</v>
      </c>
      <c r="AK17" s="480">
        <f t="shared" si="6"/>
        <v>0</v>
      </c>
      <c r="AL17" s="480">
        <f t="shared" si="6"/>
        <v>0</v>
      </c>
    </row>
    <row r="18" spans="1:38" s="20" customFormat="1" ht="15.75">
      <c r="A18" s="86">
        <v>1</v>
      </c>
      <c r="B18" s="134" t="s">
        <v>158</v>
      </c>
      <c r="C18" s="11"/>
      <c r="D18" s="8">
        <f t="shared" si="1"/>
        <v>88558</v>
      </c>
      <c r="E18" s="482"/>
      <c r="F18" s="482"/>
      <c r="G18" s="482"/>
      <c r="H18" s="482"/>
      <c r="I18" s="482"/>
      <c r="J18" s="482"/>
      <c r="K18" s="482"/>
      <c r="L18" s="482"/>
      <c r="M18" s="482"/>
      <c r="N18" s="482"/>
      <c r="O18" s="482"/>
      <c r="P18" s="482"/>
      <c r="Q18" s="482"/>
      <c r="R18" s="482"/>
      <c r="S18" s="482"/>
      <c r="T18" s="530">
        <v>88558</v>
      </c>
      <c r="U18" s="482"/>
      <c r="V18" s="482"/>
      <c r="W18" s="482"/>
      <c r="X18" s="482"/>
      <c r="Y18" s="482"/>
      <c r="Z18" s="482"/>
      <c r="AA18" s="482"/>
      <c r="AB18" s="482"/>
      <c r="AC18" s="482"/>
      <c r="AD18" s="482"/>
      <c r="AE18" s="482"/>
      <c r="AF18" s="482"/>
      <c r="AG18" s="482"/>
      <c r="AH18" s="482"/>
      <c r="AI18" s="482"/>
      <c r="AJ18" s="482"/>
      <c r="AK18" s="482"/>
      <c r="AL18" s="482"/>
    </row>
    <row r="19" spans="1:38" s="20" customFormat="1" ht="78.75">
      <c r="A19" s="86">
        <v>2</v>
      </c>
      <c r="B19" s="197" t="s">
        <v>492</v>
      </c>
      <c r="C19" s="11"/>
      <c r="D19" s="8">
        <f t="shared" si="1"/>
        <v>470095</v>
      </c>
      <c r="E19" s="482"/>
      <c r="F19" s="482"/>
      <c r="G19" s="482"/>
      <c r="H19" s="482"/>
      <c r="I19" s="482"/>
      <c r="J19" s="482"/>
      <c r="K19" s="482"/>
      <c r="L19" s="482"/>
      <c r="M19" s="482"/>
      <c r="N19" s="482"/>
      <c r="O19" s="482"/>
      <c r="P19" s="482"/>
      <c r="Q19" s="482"/>
      <c r="R19" s="482"/>
      <c r="S19" s="482"/>
      <c r="T19" s="482"/>
      <c r="U19" s="482"/>
      <c r="V19" s="482"/>
      <c r="W19" s="482"/>
      <c r="X19" s="482"/>
      <c r="Y19" s="482"/>
      <c r="Z19" s="482"/>
      <c r="AA19" s="482"/>
      <c r="AB19" s="482"/>
      <c r="AC19" s="482"/>
      <c r="AD19" s="482"/>
      <c r="AE19" s="482"/>
      <c r="AF19" s="482"/>
      <c r="AG19" s="530">
        <f>462000+8095</f>
        <v>470095</v>
      </c>
      <c r="AH19" s="482"/>
      <c r="AI19" s="482"/>
      <c r="AJ19" s="482"/>
      <c r="AK19" s="482"/>
      <c r="AL19" s="482"/>
    </row>
    <row r="20" spans="1:38" s="20" customFormat="1" ht="31.5">
      <c r="A20" s="86">
        <v>3</v>
      </c>
      <c r="B20" s="134" t="s">
        <v>494</v>
      </c>
      <c r="C20" s="11"/>
      <c r="D20" s="8">
        <f t="shared" si="1"/>
        <v>1500</v>
      </c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482"/>
      <c r="T20" s="482"/>
      <c r="U20" s="482"/>
      <c r="V20" s="482"/>
      <c r="W20" s="482"/>
      <c r="X20" s="482">
        <v>1500</v>
      </c>
      <c r="Y20" s="482"/>
      <c r="Z20" s="482"/>
      <c r="AA20" s="482"/>
      <c r="AB20" s="482"/>
      <c r="AC20" s="482"/>
      <c r="AD20" s="482"/>
      <c r="AE20" s="482"/>
      <c r="AF20" s="482"/>
      <c r="AG20" s="482"/>
      <c r="AH20" s="482"/>
      <c r="AI20" s="482"/>
      <c r="AJ20" s="482"/>
      <c r="AK20" s="482"/>
      <c r="AL20" s="482"/>
    </row>
    <row r="21" spans="1:38" s="20" customFormat="1" ht="31.5">
      <c r="A21" s="86">
        <v>4</v>
      </c>
      <c r="B21" s="134" t="s">
        <v>159</v>
      </c>
      <c r="C21" s="11"/>
      <c r="D21" s="8">
        <f t="shared" si="1"/>
        <v>100000</v>
      </c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482"/>
      <c r="T21" s="482"/>
      <c r="U21" s="482"/>
      <c r="V21" s="482"/>
      <c r="W21" s="482"/>
      <c r="X21" s="482"/>
      <c r="Y21" s="482"/>
      <c r="Z21" s="482"/>
      <c r="AA21" s="482"/>
      <c r="AB21" s="482"/>
      <c r="AC21" s="482"/>
      <c r="AD21" s="482"/>
      <c r="AE21" s="482"/>
      <c r="AF21" s="482"/>
      <c r="AG21" s="530">
        <v>100000</v>
      </c>
      <c r="AH21" s="482"/>
      <c r="AI21" s="482"/>
      <c r="AJ21" s="482"/>
      <c r="AK21" s="482"/>
      <c r="AL21" s="482"/>
    </row>
    <row r="22" spans="1:38" s="20" customFormat="1" ht="47.25">
      <c r="A22" s="86">
        <v>5</v>
      </c>
      <c r="B22" s="134" t="s">
        <v>160</v>
      </c>
      <c r="C22" s="11"/>
      <c r="D22" s="8">
        <f t="shared" si="1"/>
        <v>44000</v>
      </c>
      <c r="E22" s="482"/>
      <c r="F22" s="482"/>
      <c r="G22" s="482"/>
      <c r="H22" s="482"/>
      <c r="I22" s="482"/>
      <c r="J22" s="482"/>
      <c r="K22" s="482"/>
      <c r="L22" s="482"/>
      <c r="M22" s="482"/>
      <c r="N22" s="482"/>
      <c r="O22" s="482"/>
      <c r="P22" s="482"/>
      <c r="Q22" s="482"/>
      <c r="R22" s="482"/>
      <c r="S22" s="482"/>
      <c r="T22" s="482"/>
      <c r="U22" s="482"/>
      <c r="V22" s="482"/>
      <c r="W22" s="482"/>
      <c r="X22" s="482"/>
      <c r="Y22" s="482"/>
      <c r="Z22" s="482"/>
      <c r="AA22" s="482"/>
      <c r="AB22" s="482"/>
      <c r="AC22" s="482"/>
      <c r="AD22" s="482"/>
      <c r="AE22" s="482"/>
      <c r="AF22" s="482"/>
      <c r="AG22" s="530">
        <v>44000</v>
      </c>
      <c r="AH22" s="482"/>
      <c r="AI22" s="482"/>
      <c r="AJ22" s="482"/>
      <c r="AK22" s="482"/>
      <c r="AL22" s="482"/>
    </row>
    <row r="23" spans="1:38" s="20" customFormat="1" ht="31.5">
      <c r="A23" s="86">
        <v>6</v>
      </c>
      <c r="B23" s="134" t="s">
        <v>161</v>
      </c>
      <c r="C23" s="11"/>
      <c r="D23" s="8">
        <f t="shared" si="1"/>
        <v>210215</v>
      </c>
      <c r="E23" s="482"/>
      <c r="F23" s="482"/>
      <c r="G23" s="482"/>
      <c r="H23" s="482"/>
      <c r="I23" s="482"/>
      <c r="J23" s="482"/>
      <c r="K23" s="482"/>
      <c r="L23" s="482"/>
      <c r="M23" s="482"/>
      <c r="N23" s="482"/>
      <c r="O23" s="482"/>
      <c r="P23" s="482"/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530">
        <f>219310-9095</f>
        <v>210215</v>
      </c>
      <c r="AG23" s="482"/>
      <c r="AH23" s="482"/>
      <c r="AI23" s="482"/>
      <c r="AJ23" s="482"/>
      <c r="AK23" s="482"/>
      <c r="AL23" s="482"/>
    </row>
    <row r="24" spans="1:38" s="20" customFormat="1" ht="47.25">
      <c r="A24" s="86">
        <v>7</v>
      </c>
      <c r="B24" s="197" t="s">
        <v>493</v>
      </c>
      <c r="C24" s="11"/>
      <c r="D24" s="8">
        <f t="shared" si="1"/>
        <v>1500</v>
      </c>
      <c r="E24" s="482"/>
      <c r="F24" s="482"/>
      <c r="G24" s="482">
        <v>1500</v>
      </c>
      <c r="H24" s="482"/>
      <c r="I24" s="482"/>
      <c r="J24" s="482"/>
      <c r="K24" s="482"/>
      <c r="L24" s="482"/>
      <c r="M24" s="482"/>
      <c r="N24" s="482"/>
      <c r="O24" s="482"/>
      <c r="P24" s="482"/>
      <c r="Q24" s="482"/>
      <c r="R24" s="482"/>
      <c r="S24" s="482"/>
      <c r="T24" s="482"/>
      <c r="U24" s="482"/>
      <c r="V24" s="482"/>
      <c r="W24" s="482"/>
      <c r="X24" s="482"/>
      <c r="Y24" s="482"/>
      <c r="Z24" s="482"/>
      <c r="AA24" s="482"/>
      <c r="AB24" s="482"/>
      <c r="AC24" s="482"/>
      <c r="AD24" s="482"/>
      <c r="AE24" s="482"/>
      <c r="AF24" s="482"/>
      <c r="AG24" s="482"/>
      <c r="AH24" s="482"/>
      <c r="AI24" s="482"/>
      <c r="AJ24" s="482"/>
      <c r="AK24" s="482"/>
      <c r="AL24" s="482"/>
    </row>
    <row r="25" spans="1:38" s="20" customFormat="1" ht="17.25" customHeight="1" hidden="1">
      <c r="A25" s="86">
        <v>8</v>
      </c>
      <c r="B25" s="134" t="s">
        <v>116</v>
      </c>
      <c r="C25" s="11"/>
      <c r="D25" s="8">
        <f t="shared" si="1"/>
        <v>0</v>
      </c>
      <c r="E25" s="482"/>
      <c r="F25" s="482"/>
      <c r="G25" s="482"/>
      <c r="H25" s="482"/>
      <c r="I25" s="482"/>
      <c r="J25" s="482"/>
      <c r="K25" s="482"/>
      <c r="L25" s="482"/>
      <c r="M25" s="482"/>
      <c r="N25" s="482"/>
      <c r="O25" s="482"/>
      <c r="P25" s="482"/>
      <c r="Q25" s="482"/>
      <c r="R25" s="482"/>
      <c r="S25" s="482"/>
      <c r="T25" s="482"/>
      <c r="U25" s="482"/>
      <c r="V25" s="482"/>
      <c r="W25" s="482"/>
      <c r="X25" s="482"/>
      <c r="Y25" s="482"/>
      <c r="Z25" s="482"/>
      <c r="AA25" s="482"/>
      <c r="AB25" s="482"/>
      <c r="AC25" s="482"/>
      <c r="AD25" s="482"/>
      <c r="AE25" s="482"/>
      <c r="AF25" s="482"/>
      <c r="AG25" s="482"/>
      <c r="AH25" s="482"/>
      <c r="AI25" s="482"/>
      <c r="AJ25" s="482"/>
      <c r="AK25" s="482"/>
      <c r="AL25" s="482"/>
    </row>
    <row r="26" spans="1:38" s="20" customFormat="1" ht="17.25" customHeight="1" hidden="1">
      <c r="A26" s="86">
        <v>9</v>
      </c>
      <c r="B26" s="134" t="s">
        <v>71</v>
      </c>
      <c r="C26" s="11"/>
      <c r="D26" s="8">
        <f t="shared" si="1"/>
        <v>0</v>
      </c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82"/>
      <c r="Y26" s="482"/>
      <c r="Z26" s="482"/>
      <c r="AA26" s="482"/>
      <c r="AB26" s="482"/>
      <c r="AC26" s="482"/>
      <c r="AD26" s="482"/>
      <c r="AE26" s="482"/>
      <c r="AF26" s="482"/>
      <c r="AG26" s="482"/>
      <c r="AH26" s="482"/>
      <c r="AI26" s="482"/>
      <c r="AJ26" s="482"/>
      <c r="AK26" s="482"/>
      <c r="AL26" s="482"/>
    </row>
    <row r="27" spans="1:38" s="20" customFormat="1" ht="63" hidden="1">
      <c r="A27" s="86">
        <v>10</v>
      </c>
      <c r="B27" s="134" t="s">
        <v>162</v>
      </c>
      <c r="C27" s="11"/>
      <c r="D27" s="8">
        <f t="shared" si="1"/>
        <v>0</v>
      </c>
      <c r="E27" s="482"/>
      <c r="F27" s="482"/>
      <c r="G27" s="482"/>
      <c r="H27" s="482"/>
      <c r="I27" s="482"/>
      <c r="J27" s="482"/>
      <c r="K27" s="482"/>
      <c r="L27" s="482"/>
      <c r="M27" s="482"/>
      <c r="N27" s="482"/>
      <c r="O27" s="482"/>
      <c r="P27" s="482"/>
      <c r="Q27" s="482"/>
      <c r="R27" s="482"/>
      <c r="S27" s="482"/>
      <c r="T27" s="482"/>
      <c r="U27" s="482"/>
      <c r="V27" s="482"/>
      <c r="W27" s="482"/>
      <c r="X27" s="482"/>
      <c r="Y27" s="482"/>
      <c r="Z27" s="482"/>
      <c r="AA27" s="482"/>
      <c r="AB27" s="482"/>
      <c r="AC27" s="482"/>
      <c r="AD27" s="482"/>
      <c r="AE27" s="482"/>
      <c r="AF27" s="482"/>
      <c r="AG27" s="482"/>
      <c r="AH27" s="482"/>
      <c r="AI27" s="482"/>
      <c r="AJ27" s="482"/>
      <c r="AK27" s="482"/>
      <c r="AL27" s="482"/>
    </row>
    <row r="28" spans="1:38" s="20" customFormat="1" ht="31.5" hidden="1">
      <c r="A28" s="86">
        <v>11</v>
      </c>
      <c r="B28" s="134" t="s">
        <v>163</v>
      </c>
      <c r="C28" s="11"/>
      <c r="D28" s="8">
        <f t="shared" si="1"/>
        <v>0</v>
      </c>
      <c r="E28" s="482"/>
      <c r="F28" s="482"/>
      <c r="G28" s="482"/>
      <c r="H28" s="482"/>
      <c r="I28" s="482"/>
      <c r="J28" s="482"/>
      <c r="K28" s="482"/>
      <c r="L28" s="482"/>
      <c r="M28" s="482"/>
      <c r="N28" s="482"/>
      <c r="O28" s="482"/>
      <c r="P28" s="482"/>
      <c r="Q28" s="482"/>
      <c r="R28" s="482"/>
      <c r="S28" s="482"/>
      <c r="T28" s="482"/>
      <c r="U28" s="482"/>
      <c r="V28" s="482"/>
      <c r="W28" s="482"/>
      <c r="X28" s="482"/>
      <c r="Y28" s="482"/>
      <c r="Z28" s="482"/>
      <c r="AA28" s="482"/>
      <c r="AB28" s="482"/>
      <c r="AC28" s="482"/>
      <c r="AD28" s="482"/>
      <c r="AE28" s="482"/>
      <c r="AF28" s="482"/>
      <c r="AG28" s="482"/>
      <c r="AH28" s="482"/>
      <c r="AI28" s="482"/>
      <c r="AJ28" s="482"/>
      <c r="AK28" s="482"/>
      <c r="AL28" s="482"/>
    </row>
    <row r="29" spans="1:38" s="20" customFormat="1" ht="63" hidden="1">
      <c r="A29" s="86">
        <v>12</v>
      </c>
      <c r="B29" s="134" t="s">
        <v>164</v>
      </c>
      <c r="C29" s="11"/>
      <c r="D29" s="8">
        <f t="shared" si="1"/>
        <v>0</v>
      </c>
      <c r="E29" s="482"/>
      <c r="F29" s="482"/>
      <c r="G29" s="482"/>
      <c r="H29" s="482"/>
      <c r="I29" s="482"/>
      <c r="J29" s="482"/>
      <c r="K29" s="482"/>
      <c r="L29" s="482"/>
      <c r="M29" s="482"/>
      <c r="N29" s="482"/>
      <c r="O29" s="482"/>
      <c r="P29" s="482"/>
      <c r="Q29" s="482"/>
      <c r="R29" s="482"/>
      <c r="S29" s="482"/>
      <c r="T29" s="482"/>
      <c r="U29" s="482"/>
      <c r="V29" s="482"/>
      <c r="W29" s="482"/>
      <c r="X29" s="482"/>
      <c r="Y29" s="482"/>
      <c r="Z29" s="482"/>
      <c r="AA29" s="482"/>
      <c r="AB29" s="482"/>
      <c r="AC29" s="482"/>
      <c r="AD29" s="482"/>
      <c r="AE29" s="482"/>
      <c r="AF29" s="482"/>
      <c r="AG29" s="482"/>
      <c r="AH29" s="482"/>
      <c r="AI29" s="482"/>
      <c r="AJ29" s="482"/>
      <c r="AK29" s="482"/>
      <c r="AL29" s="482"/>
    </row>
    <row r="30" spans="1:38" s="20" customFormat="1" ht="47.25" hidden="1">
      <c r="A30" s="86">
        <v>13</v>
      </c>
      <c r="B30" s="135" t="s">
        <v>214</v>
      </c>
      <c r="C30" s="11"/>
      <c r="D30" s="8">
        <f t="shared" si="1"/>
        <v>0</v>
      </c>
      <c r="E30" s="482"/>
      <c r="F30" s="482"/>
      <c r="G30" s="482"/>
      <c r="H30" s="482"/>
      <c r="I30" s="482"/>
      <c r="J30" s="482"/>
      <c r="K30" s="482"/>
      <c r="L30" s="482"/>
      <c r="M30" s="482"/>
      <c r="N30" s="482"/>
      <c r="O30" s="482"/>
      <c r="P30" s="482"/>
      <c r="Q30" s="482"/>
      <c r="R30" s="482"/>
      <c r="S30" s="482"/>
      <c r="T30" s="482"/>
      <c r="U30" s="482"/>
      <c r="V30" s="482"/>
      <c r="W30" s="482"/>
      <c r="X30" s="482"/>
      <c r="Y30" s="482"/>
      <c r="Z30" s="482"/>
      <c r="AA30" s="482"/>
      <c r="AB30" s="482"/>
      <c r="AC30" s="482"/>
      <c r="AD30" s="482"/>
      <c r="AE30" s="482"/>
      <c r="AF30" s="482"/>
      <c r="AG30" s="482"/>
      <c r="AH30" s="482"/>
      <c r="AI30" s="482"/>
      <c r="AJ30" s="482"/>
      <c r="AK30" s="482"/>
      <c r="AL30" s="482"/>
    </row>
    <row r="31" spans="1:38" s="20" customFormat="1" ht="31.5" hidden="1">
      <c r="A31" s="86">
        <v>13</v>
      </c>
      <c r="B31" s="134" t="s">
        <v>165</v>
      </c>
      <c r="C31" s="11"/>
      <c r="D31" s="8">
        <f t="shared" si="1"/>
        <v>0</v>
      </c>
      <c r="E31" s="482"/>
      <c r="F31" s="482"/>
      <c r="G31" s="482"/>
      <c r="H31" s="482"/>
      <c r="I31" s="482"/>
      <c r="J31" s="482"/>
      <c r="K31" s="482"/>
      <c r="L31" s="482"/>
      <c r="M31" s="482"/>
      <c r="N31" s="482"/>
      <c r="O31" s="482"/>
      <c r="P31" s="482"/>
      <c r="Q31" s="482"/>
      <c r="R31" s="482"/>
      <c r="S31" s="482"/>
      <c r="T31" s="482"/>
      <c r="U31" s="482"/>
      <c r="V31" s="482"/>
      <c r="W31" s="482"/>
      <c r="X31" s="482"/>
      <c r="Y31" s="482"/>
      <c r="Z31" s="482"/>
      <c r="AA31" s="482"/>
      <c r="AB31" s="482"/>
      <c r="AC31" s="482"/>
      <c r="AD31" s="482"/>
      <c r="AE31" s="482"/>
      <c r="AF31" s="482"/>
      <c r="AG31" s="482"/>
      <c r="AH31" s="482"/>
      <c r="AI31" s="482"/>
      <c r="AJ31" s="482"/>
      <c r="AK31" s="482"/>
      <c r="AL31" s="482"/>
    </row>
    <row r="32" spans="1:38" s="20" customFormat="1" ht="31.5">
      <c r="A32" s="86">
        <v>8</v>
      </c>
      <c r="B32" s="134" t="s">
        <v>213</v>
      </c>
      <c r="C32" s="11"/>
      <c r="D32" s="8">
        <f t="shared" si="1"/>
        <v>7762</v>
      </c>
      <c r="E32" s="482"/>
      <c r="F32" s="482"/>
      <c r="G32" s="482"/>
      <c r="H32" s="482"/>
      <c r="I32" s="482"/>
      <c r="J32" s="482"/>
      <c r="K32" s="482"/>
      <c r="L32" s="482"/>
      <c r="M32" s="482"/>
      <c r="N32" s="482"/>
      <c r="O32" s="482"/>
      <c r="P32" s="482"/>
      <c r="Q32" s="482"/>
      <c r="R32" s="482"/>
      <c r="S32" s="482"/>
      <c r="T32" s="530">
        <v>7762</v>
      </c>
      <c r="U32" s="482"/>
      <c r="V32" s="482"/>
      <c r="W32" s="482"/>
      <c r="X32" s="482"/>
      <c r="Y32" s="482"/>
      <c r="Z32" s="482"/>
      <c r="AA32" s="482"/>
      <c r="AB32" s="482"/>
      <c r="AC32" s="482"/>
      <c r="AD32" s="482"/>
      <c r="AE32" s="482"/>
      <c r="AF32" s="482"/>
      <c r="AG32" s="482"/>
      <c r="AH32" s="482"/>
      <c r="AI32" s="482"/>
      <c r="AJ32" s="482"/>
      <c r="AK32" s="482"/>
      <c r="AL32" s="482"/>
    </row>
    <row r="33" spans="1:38" s="20" customFormat="1" ht="20.25" customHeight="1">
      <c r="A33" s="86">
        <v>9</v>
      </c>
      <c r="B33" s="134" t="s">
        <v>166</v>
      </c>
      <c r="C33" s="11"/>
      <c r="D33" s="8">
        <f t="shared" si="1"/>
        <v>9000</v>
      </c>
      <c r="E33" s="482"/>
      <c r="F33" s="482"/>
      <c r="G33" s="482"/>
      <c r="H33" s="482"/>
      <c r="I33" s="482"/>
      <c r="J33" s="482"/>
      <c r="K33" s="482"/>
      <c r="L33" s="482"/>
      <c r="M33" s="482"/>
      <c r="N33" s="482"/>
      <c r="O33" s="482"/>
      <c r="P33" s="482"/>
      <c r="Q33" s="482"/>
      <c r="R33" s="482"/>
      <c r="S33" s="482"/>
      <c r="T33" s="482"/>
      <c r="U33" s="482"/>
      <c r="V33" s="482"/>
      <c r="W33" s="482">
        <v>8500</v>
      </c>
      <c r="X33" s="482"/>
      <c r="Y33" s="482"/>
      <c r="Z33" s="482"/>
      <c r="AA33" s="482"/>
      <c r="AB33" s="482"/>
      <c r="AC33" s="482"/>
      <c r="AD33" s="482"/>
      <c r="AE33" s="482">
        <v>500</v>
      </c>
      <c r="AF33" s="482"/>
      <c r="AG33" s="482"/>
      <c r="AH33" s="482"/>
      <c r="AI33" s="482"/>
      <c r="AJ33" s="482"/>
      <c r="AK33" s="482"/>
      <c r="AL33" s="482"/>
    </row>
    <row r="34" spans="1:38" s="133" customFormat="1" ht="31.5">
      <c r="A34" s="131" t="s">
        <v>55</v>
      </c>
      <c r="B34" s="10" t="s">
        <v>254</v>
      </c>
      <c r="C34" s="123"/>
      <c r="D34" s="8">
        <f t="shared" si="1"/>
        <v>55782.3</v>
      </c>
      <c r="E34" s="480">
        <f>E35+E38+E41</f>
        <v>14312</v>
      </c>
      <c r="F34" s="480">
        <f aca="true" t="shared" si="7" ref="F34:AL34">F35+F38+F41</f>
        <v>11114.3</v>
      </c>
      <c r="G34" s="480">
        <f t="shared" si="7"/>
        <v>1640</v>
      </c>
      <c r="H34" s="480">
        <f t="shared" si="7"/>
        <v>4970</v>
      </c>
      <c r="I34" s="480">
        <f t="shared" si="7"/>
        <v>2950</v>
      </c>
      <c r="J34" s="480">
        <f t="shared" si="7"/>
        <v>500</v>
      </c>
      <c r="K34" s="480">
        <f t="shared" si="7"/>
        <v>420</v>
      </c>
      <c r="L34" s="480">
        <f t="shared" si="7"/>
        <v>65</v>
      </c>
      <c r="M34" s="480">
        <f t="shared" si="7"/>
        <v>300</v>
      </c>
      <c r="N34" s="480">
        <f t="shared" si="7"/>
        <v>0</v>
      </c>
      <c r="O34" s="480">
        <f t="shared" si="7"/>
        <v>0</v>
      </c>
      <c r="P34" s="480">
        <f t="shared" si="7"/>
        <v>500</v>
      </c>
      <c r="Q34" s="480">
        <f t="shared" si="7"/>
        <v>0</v>
      </c>
      <c r="R34" s="480">
        <f t="shared" si="7"/>
        <v>1927</v>
      </c>
      <c r="S34" s="480">
        <f t="shared" si="7"/>
        <v>0</v>
      </c>
      <c r="T34" s="480">
        <f t="shared" si="7"/>
        <v>0</v>
      </c>
      <c r="U34" s="480">
        <f t="shared" si="7"/>
        <v>90</v>
      </c>
      <c r="V34" s="480">
        <f t="shared" si="7"/>
        <v>0</v>
      </c>
      <c r="W34" s="480">
        <f t="shared" si="7"/>
        <v>11500</v>
      </c>
      <c r="X34" s="480">
        <f t="shared" si="7"/>
        <v>0</v>
      </c>
      <c r="Y34" s="480">
        <f t="shared" si="7"/>
        <v>390</v>
      </c>
      <c r="Z34" s="480">
        <f t="shared" si="7"/>
        <v>250</v>
      </c>
      <c r="AA34" s="480">
        <f t="shared" si="7"/>
        <v>1465</v>
      </c>
      <c r="AB34" s="480">
        <f t="shared" si="7"/>
        <v>510</v>
      </c>
      <c r="AC34" s="480">
        <f t="shared" si="7"/>
        <v>761</v>
      </c>
      <c r="AD34" s="480">
        <f t="shared" si="7"/>
        <v>170</v>
      </c>
      <c r="AE34" s="480">
        <f t="shared" si="7"/>
        <v>500</v>
      </c>
      <c r="AF34" s="480">
        <f t="shared" si="7"/>
        <v>0</v>
      </c>
      <c r="AG34" s="480">
        <f t="shared" si="7"/>
        <v>0</v>
      </c>
      <c r="AH34" s="480">
        <f t="shared" si="7"/>
        <v>0</v>
      </c>
      <c r="AI34" s="480">
        <f t="shared" si="7"/>
        <v>0</v>
      </c>
      <c r="AJ34" s="480">
        <f t="shared" si="7"/>
        <v>0</v>
      </c>
      <c r="AK34" s="480">
        <f t="shared" si="7"/>
        <v>1448</v>
      </c>
      <c r="AL34" s="480">
        <f t="shared" si="7"/>
        <v>0</v>
      </c>
    </row>
    <row r="35" spans="1:38" s="164" customFormat="1" ht="18" customHeight="1">
      <c r="A35" s="86">
        <v>1</v>
      </c>
      <c r="B35" s="144" t="s">
        <v>243</v>
      </c>
      <c r="C35" s="124"/>
      <c r="D35" s="8">
        <f t="shared" si="1"/>
        <v>41930.3</v>
      </c>
      <c r="E35" s="481">
        <f>E36+E37</f>
        <v>5550</v>
      </c>
      <c r="F35" s="481">
        <f aca="true" t="shared" si="8" ref="F35:AL35">F36+F37</f>
        <v>10664.3</v>
      </c>
      <c r="G35" s="481">
        <f t="shared" si="8"/>
        <v>1290</v>
      </c>
      <c r="H35" s="481">
        <f t="shared" si="8"/>
        <v>3180</v>
      </c>
      <c r="I35" s="481">
        <f t="shared" si="8"/>
        <v>2950</v>
      </c>
      <c r="J35" s="481">
        <f t="shared" si="8"/>
        <v>500</v>
      </c>
      <c r="K35" s="481">
        <f t="shared" si="8"/>
        <v>420</v>
      </c>
      <c r="L35" s="481">
        <f t="shared" si="8"/>
        <v>65</v>
      </c>
      <c r="M35" s="481">
        <f t="shared" si="8"/>
        <v>300</v>
      </c>
      <c r="N35" s="481">
        <f t="shared" si="8"/>
        <v>0</v>
      </c>
      <c r="O35" s="481">
        <f t="shared" si="8"/>
        <v>0</v>
      </c>
      <c r="P35" s="481">
        <f t="shared" si="8"/>
        <v>500</v>
      </c>
      <c r="Q35" s="481">
        <f t="shared" si="8"/>
        <v>0</v>
      </c>
      <c r="R35" s="481">
        <f t="shared" si="8"/>
        <v>1927</v>
      </c>
      <c r="S35" s="481">
        <f t="shared" si="8"/>
        <v>0</v>
      </c>
      <c r="T35" s="481">
        <f t="shared" si="8"/>
        <v>0</v>
      </c>
      <c r="U35" s="481">
        <f t="shared" si="8"/>
        <v>90</v>
      </c>
      <c r="V35" s="481">
        <f t="shared" si="8"/>
        <v>0</v>
      </c>
      <c r="W35" s="481">
        <f t="shared" si="8"/>
        <v>9000</v>
      </c>
      <c r="X35" s="481">
        <f t="shared" si="8"/>
        <v>0</v>
      </c>
      <c r="Y35" s="481">
        <f t="shared" si="8"/>
        <v>390</v>
      </c>
      <c r="Z35" s="481">
        <f t="shared" si="8"/>
        <v>250</v>
      </c>
      <c r="AA35" s="481">
        <f t="shared" si="8"/>
        <v>1465</v>
      </c>
      <c r="AB35" s="481">
        <f t="shared" si="8"/>
        <v>510</v>
      </c>
      <c r="AC35" s="481">
        <f t="shared" si="8"/>
        <v>761</v>
      </c>
      <c r="AD35" s="481">
        <f t="shared" si="8"/>
        <v>170</v>
      </c>
      <c r="AE35" s="481">
        <f t="shared" si="8"/>
        <v>500</v>
      </c>
      <c r="AF35" s="481">
        <f t="shared" si="8"/>
        <v>0</v>
      </c>
      <c r="AG35" s="481">
        <f t="shared" si="8"/>
        <v>0</v>
      </c>
      <c r="AH35" s="481">
        <f t="shared" si="8"/>
        <v>0</v>
      </c>
      <c r="AI35" s="481">
        <f t="shared" si="8"/>
        <v>0</v>
      </c>
      <c r="AJ35" s="481">
        <f t="shared" si="8"/>
        <v>0</v>
      </c>
      <c r="AK35" s="481">
        <f t="shared" si="8"/>
        <v>1448</v>
      </c>
      <c r="AL35" s="481">
        <f t="shared" si="8"/>
        <v>0</v>
      </c>
    </row>
    <row r="36" spans="1:38" s="20" customFormat="1" ht="18" customHeight="1">
      <c r="A36" s="86" t="s">
        <v>78</v>
      </c>
      <c r="B36" s="13" t="s">
        <v>129</v>
      </c>
      <c r="C36" s="11"/>
      <c r="D36" s="8">
        <f t="shared" si="1"/>
        <v>26139.3</v>
      </c>
      <c r="E36" s="482">
        <f>'[4]nlnt'!D38</f>
        <v>4480</v>
      </c>
      <c r="F36" s="482">
        <f>'[4]udcn'!D37</f>
        <v>5464.3</v>
      </c>
      <c r="G36" s="482"/>
      <c r="H36" s="482">
        <f>'[4]hvkhcn'!D24</f>
        <v>3180</v>
      </c>
      <c r="I36" s="482">
        <v>2950</v>
      </c>
      <c r="J36" s="482">
        <v>500</v>
      </c>
      <c r="K36" s="482">
        <v>420</v>
      </c>
      <c r="L36" s="482">
        <v>65</v>
      </c>
      <c r="M36" s="482">
        <v>300</v>
      </c>
      <c r="N36" s="483"/>
      <c r="O36" s="482"/>
      <c r="P36" s="482">
        <v>300</v>
      </c>
      <c r="Q36" s="482"/>
      <c r="R36" s="482">
        <v>1927</v>
      </c>
      <c r="S36" s="482"/>
      <c r="T36" s="482"/>
      <c r="U36" s="482">
        <v>90</v>
      </c>
      <c r="V36" s="483"/>
      <c r="W36" s="482">
        <v>3034</v>
      </c>
      <c r="X36" s="482"/>
      <c r="Y36" s="482">
        <f>'[4]atbx'!D33</f>
        <v>390</v>
      </c>
      <c r="Z36" s="482"/>
      <c r="AA36" s="482"/>
      <c r="AB36" s="482">
        <f>'[4]cudcn'!D22</f>
        <v>510</v>
      </c>
      <c r="AC36" s="482">
        <f>'[4]pttt'!D23</f>
        <v>411</v>
      </c>
      <c r="AD36" s="482">
        <v>170</v>
      </c>
      <c r="AE36" s="482">
        <f>'[4]ctpn'!D22</f>
        <v>500</v>
      </c>
      <c r="AF36" s="483"/>
      <c r="AG36" s="483"/>
      <c r="AH36" s="483"/>
      <c r="AI36" s="483"/>
      <c r="AJ36" s="483"/>
      <c r="AK36" s="482">
        <v>1448</v>
      </c>
      <c r="AL36" s="482"/>
    </row>
    <row r="37" spans="1:38" s="20" customFormat="1" ht="18" customHeight="1">
      <c r="A37" s="86" t="s">
        <v>79</v>
      </c>
      <c r="B37" s="13" t="s">
        <v>130</v>
      </c>
      <c r="C37" s="11"/>
      <c r="D37" s="8">
        <f t="shared" si="1"/>
        <v>15791</v>
      </c>
      <c r="E37" s="482">
        <f>'[4]nlnt'!D39</f>
        <v>1070</v>
      </c>
      <c r="F37" s="482">
        <f>'[4]udcn'!D49</f>
        <v>5200</v>
      </c>
      <c r="G37" s="482">
        <f>'[4]tdc'!D52</f>
        <v>1290</v>
      </c>
      <c r="H37" s="482">
        <f>'[4]hvkhcn'!D25</f>
        <v>0</v>
      </c>
      <c r="I37" s="482"/>
      <c r="J37" s="482"/>
      <c r="K37" s="482"/>
      <c r="L37" s="482"/>
      <c r="M37" s="483"/>
      <c r="N37" s="483"/>
      <c r="O37" s="482"/>
      <c r="P37" s="482">
        <v>200</v>
      </c>
      <c r="Q37" s="482"/>
      <c r="R37" s="482"/>
      <c r="S37" s="482"/>
      <c r="T37" s="482"/>
      <c r="U37" s="482"/>
      <c r="V37" s="482"/>
      <c r="W37" s="482">
        <v>5966</v>
      </c>
      <c r="X37" s="483"/>
      <c r="Y37" s="482"/>
      <c r="Z37" s="482">
        <f>'[4]cuc nlnt'!D43</f>
        <v>250</v>
      </c>
      <c r="AA37" s="482">
        <v>1465</v>
      </c>
      <c r="AB37" s="482"/>
      <c r="AC37" s="482">
        <f>'[4]pttt'!D24</f>
        <v>350</v>
      </c>
      <c r="AD37" s="482"/>
      <c r="AE37" s="482"/>
      <c r="AF37" s="483"/>
      <c r="AG37" s="483"/>
      <c r="AH37" s="483"/>
      <c r="AI37" s="483"/>
      <c r="AJ37" s="483"/>
      <c r="AK37" s="482"/>
      <c r="AL37" s="482"/>
    </row>
    <row r="38" spans="1:38" s="142" customFormat="1" ht="18" customHeight="1">
      <c r="A38" s="165">
        <v>2</v>
      </c>
      <c r="B38" s="144" t="s">
        <v>244</v>
      </c>
      <c r="C38" s="124"/>
      <c r="D38" s="8">
        <f t="shared" si="1"/>
        <v>9702</v>
      </c>
      <c r="E38" s="484">
        <f>SUM(E39:E40)</f>
        <v>8312</v>
      </c>
      <c r="F38" s="484">
        <f aca="true" t="shared" si="9" ref="F38:AL38">SUM(F39:F40)</f>
        <v>0</v>
      </c>
      <c r="G38" s="484">
        <f t="shared" si="9"/>
        <v>0</v>
      </c>
      <c r="H38" s="484">
        <f t="shared" si="9"/>
        <v>1390</v>
      </c>
      <c r="I38" s="484">
        <f t="shared" si="9"/>
        <v>0</v>
      </c>
      <c r="J38" s="484">
        <f t="shared" si="9"/>
        <v>0</v>
      </c>
      <c r="K38" s="484">
        <f t="shared" si="9"/>
        <v>0</v>
      </c>
      <c r="L38" s="484">
        <f t="shared" si="9"/>
        <v>0</v>
      </c>
      <c r="M38" s="484">
        <f t="shared" si="9"/>
        <v>0</v>
      </c>
      <c r="N38" s="484">
        <f t="shared" si="9"/>
        <v>0</v>
      </c>
      <c r="O38" s="484">
        <f t="shared" si="9"/>
        <v>0</v>
      </c>
      <c r="P38" s="484">
        <f t="shared" si="9"/>
        <v>0</v>
      </c>
      <c r="Q38" s="484">
        <f t="shared" si="9"/>
        <v>0</v>
      </c>
      <c r="R38" s="484">
        <f t="shared" si="9"/>
        <v>0</v>
      </c>
      <c r="S38" s="484">
        <f t="shared" si="9"/>
        <v>0</v>
      </c>
      <c r="T38" s="484">
        <f t="shared" si="9"/>
        <v>0</v>
      </c>
      <c r="U38" s="484">
        <f t="shared" si="9"/>
        <v>0</v>
      </c>
      <c r="V38" s="484">
        <f t="shared" si="9"/>
        <v>0</v>
      </c>
      <c r="W38" s="484">
        <f t="shared" si="9"/>
        <v>0</v>
      </c>
      <c r="X38" s="484">
        <f t="shared" si="9"/>
        <v>0</v>
      </c>
      <c r="Y38" s="484">
        <f t="shared" si="9"/>
        <v>0</v>
      </c>
      <c r="Z38" s="484">
        <f t="shared" si="9"/>
        <v>0</v>
      </c>
      <c r="AA38" s="484">
        <f t="shared" si="9"/>
        <v>0</v>
      </c>
      <c r="AB38" s="484">
        <f t="shared" si="9"/>
        <v>0</v>
      </c>
      <c r="AC38" s="484">
        <f t="shared" si="9"/>
        <v>0</v>
      </c>
      <c r="AD38" s="484">
        <f t="shared" si="9"/>
        <v>0</v>
      </c>
      <c r="AE38" s="484">
        <f t="shared" si="9"/>
        <v>0</v>
      </c>
      <c r="AF38" s="484">
        <f t="shared" si="9"/>
        <v>0</v>
      </c>
      <c r="AG38" s="484">
        <f t="shared" si="9"/>
        <v>0</v>
      </c>
      <c r="AH38" s="484">
        <f t="shared" si="9"/>
        <v>0</v>
      </c>
      <c r="AI38" s="484">
        <f t="shared" si="9"/>
        <v>0</v>
      </c>
      <c r="AJ38" s="484">
        <f t="shared" si="9"/>
        <v>0</v>
      </c>
      <c r="AK38" s="484">
        <f t="shared" si="9"/>
        <v>0</v>
      </c>
      <c r="AL38" s="484">
        <f t="shared" si="9"/>
        <v>0</v>
      </c>
    </row>
    <row r="39" spans="1:38" s="20" customFormat="1" ht="18" customHeight="1">
      <c r="A39" s="6" t="s">
        <v>78</v>
      </c>
      <c r="B39" s="13" t="s">
        <v>131</v>
      </c>
      <c r="C39" s="11"/>
      <c r="D39" s="8">
        <f t="shared" si="1"/>
        <v>3370</v>
      </c>
      <c r="E39" s="482">
        <f>'[4]nlnt'!D40</f>
        <v>1980</v>
      </c>
      <c r="F39" s="482"/>
      <c r="G39" s="483"/>
      <c r="H39" s="482">
        <f>'[4]hvkhcn'!D27</f>
        <v>1390</v>
      </c>
      <c r="I39" s="482"/>
      <c r="J39" s="482"/>
      <c r="K39" s="483"/>
      <c r="L39" s="483"/>
      <c r="M39" s="483"/>
      <c r="N39" s="483"/>
      <c r="O39" s="483"/>
      <c r="P39" s="483"/>
      <c r="Q39" s="483"/>
      <c r="R39" s="483"/>
      <c r="S39" s="483"/>
      <c r="T39" s="483"/>
      <c r="U39" s="483"/>
      <c r="V39" s="483"/>
      <c r="W39" s="482"/>
      <c r="X39" s="483"/>
      <c r="Y39" s="483"/>
      <c r="Z39" s="483"/>
      <c r="AA39" s="483"/>
      <c r="AB39" s="483"/>
      <c r="AC39" s="483"/>
      <c r="AD39" s="483"/>
      <c r="AE39" s="483"/>
      <c r="AF39" s="483"/>
      <c r="AG39" s="483"/>
      <c r="AH39" s="483"/>
      <c r="AI39" s="483"/>
      <c r="AJ39" s="483"/>
      <c r="AK39" s="483"/>
      <c r="AL39" s="483"/>
    </row>
    <row r="40" spans="1:38" s="20" customFormat="1" ht="18" customHeight="1">
      <c r="A40" s="86" t="s">
        <v>79</v>
      </c>
      <c r="B40" s="13" t="s">
        <v>245</v>
      </c>
      <c r="C40" s="11"/>
      <c r="D40" s="8">
        <f t="shared" si="1"/>
        <v>6332</v>
      </c>
      <c r="E40" s="482">
        <f>'[4]nlnt'!D41</f>
        <v>6332</v>
      </c>
      <c r="F40" s="482"/>
      <c r="G40" s="483"/>
      <c r="H40" s="482">
        <f>'[4]hvkhcn'!D28</f>
        <v>0</v>
      </c>
      <c r="I40" s="482"/>
      <c r="J40" s="483"/>
      <c r="K40" s="483"/>
      <c r="L40" s="483"/>
      <c r="M40" s="482"/>
      <c r="N40" s="483"/>
      <c r="O40" s="483"/>
      <c r="P40" s="483"/>
      <c r="Q40" s="483"/>
      <c r="R40" s="483"/>
      <c r="S40" s="483"/>
      <c r="T40" s="483"/>
      <c r="U40" s="483"/>
      <c r="V40" s="483"/>
      <c r="W40" s="483"/>
      <c r="X40" s="482"/>
      <c r="Y40" s="483"/>
      <c r="Z40" s="483"/>
      <c r="AA40" s="483"/>
      <c r="AB40" s="482"/>
      <c r="AC40" s="482"/>
      <c r="AD40" s="482"/>
      <c r="AE40" s="483"/>
      <c r="AF40" s="483"/>
      <c r="AG40" s="483"/>
      <c r="AH40" s="483"/>
      <c r="AI40" s="483"/>
      <c r="AJ40" s="483"/>
      <c r="AK40" s="483"/>
      <c r="AL40" s="483"/>
    </row>
    <row r="41" spans="1:38" s="142" customFormat="1" ht="18" customHeight="1">
      <c r="A41" s="165">
        <v>3</v>
      </c>
      <c r="B41" s="144" t="s">
        <v>121</v>
      </c>
      <c r="C41" s="124"/>
      <c r="D41" s="8">
        <f t="shared" si="1"/>
        <v>4150</v>
      </c>
      <c r="E41" s="484">
        <f>'[4]nlnt'!D44</f>
        <v>450</v>
      </c>
      <c r="F41" s="484">
        <f>'[4]udcn'!D75</f>
        <v>450</v>
      </c>
      <c r="G41" s="484">
        <f>'[4]tdc'!D54</f>
        <v>350</v>
      </c>
      <c r="H41" s="484">
        <f>'[4]hvkhcn'!D30</f>
        <v>400</v>
      </c>
      <c r="I41" s="484"/>
      <c r="J41" s="485"/>
      <c r="K41" s="484"/>
      <c r="L41" s="484"/>
      <c r="M41" s="485"/>
      <c r="N41" s="485"/>
      <c r="O41" s="485"/>
      <c r="P41" s="485"/>
      <c r="Q41" s="485"/>
      <c r="R41" s="484"/>
      <c r="S41" s="485"/>
      <c r="T41" s="485"/>
      <c r="U41" s="485"/>
      <c r="V41" s="485"/>
      <c r="W41" s="484">
        <v>2500</v>
      </c>
      <c r="X41" s="485"/>
      <c r="Y41" s="485"/>
      <c r="Z41" s="485"/>
      <c r="AA41" s="485"/>
      <c r="AB41" s="484"/>
      <c r="AC41" s="484"/>
      <c r="AD41" s="484"/>
      <c r="AE41" s="485"/>
      <c r="AF41" s="485"/>
      <c r="AG41" s="485"/>
      <c r="AH41" s="485"/>
      <c r="AI41" s="485"/>
      <c r="AJ41" s="485"/>
      <c r="AK41" s="485"/>
      <c r="AL41" s="485"/>
    </row>
    <row r="42" spans="1:38" s="133" customFormat="1" ht="31.5">
      <c r="A42" s="123" t="s">
        <v>35</v>
      </c>
      <c r="B42" s="10" t="s">
        <v>252</v>
      </c>
      <c r="C42" s="123"/>
      <c r="D42" s="8">
        <f t="shared" si="1"/>
        <v>7805</v>
      </c>
      <c r="E42" s="483">
        <f>'[4]nlnt'!D43</f>
        <v>1710</v>
      </c>
      <c r="F42" s="483">
        <f>'[4]udcn'!D63</f>
        <v>1165</v>
      </c>
      <c r="G42" s="483"/>
      <c r="H42" s="483">
        <f>'[4]hvkhcn'!D29</f>
        <v>1000</v>
      </c>
      <c r="I42" s="483">
        <v>700</v>
      </c>
      <c r="J42" s="483"/>
      <c r="K42" s="483">
        <v>450</v>
      </c>
      <c r="L42" s="483">
        <v>850</v>
      </c>
      <c r="M42" s="483"/>
      <c r="N42" s="483"/>
      <c r="O42" s="483"/>
      <c r="P42" s="483"/>
      <c r="Q42" s="483">
        <v>400</v>
      </c>
      <c r="R42" s="483">
        <v>780</v>
      </c>
      <c r="S42" s="483"/>
      <c r="T42" s="483"/>
      <c r="U42" s="483"/>
      <c r="V42" s="483"/>
      <c r="W42" s="483"/>
      <c r="X42" s="483"/>
      <c r="Y42" s="483"/>
      <c r="Z42" s="483"/>
      <c r="AA42" s="483"/>
      <c r="AB42" s="483">
        <f>'[4]cudcn'!D25</f>
        <v>350</v>
      </c>
      <c r="AC42" s="483"/>
      <c r="AD42" s="483"/>
      <c r="AE42" s="483">
        <f>'[4]ctpn'!D24</f>
        <v>400</v>
      </c>
      <c r="AF42" s="483"/>
      <c r="AG42" s="483"/>
      <c r="AH42" s="483"/>
      <c r="AI42" s="483"/>
      <c r="AJ42" s="483"/>
      <c r="AK42" s="483"/>
      <c r="AL42" s="483"/>
    </row>
    <row r="43" spans="1:38" s="142" customFormat="1" ht="32.25" customHeight="1">
      <c r="A43" s="123" t="s">
        <v>36</v>
      </c>
      <c r="B43" s="10" t="s">
        <v>445</v>
      </c>
      <c r="C43" s="123"/>
      <c r="D43" s="480">
        <f t="shared" si="1"/>
        <v>133400</v>
      </c>
      <c r="E43" s="485"/>
      <c r="F43" s="485"/>
      <c r="G43" s="485"/>
      <c r="H43" s="485"/>
      <c r="I43" s="485"/>
      <c r="J43" s="485"/>
      <c r="K43" s="485"/>
      <c r="L43" s="485"/>
      <c r="M43" s="485"/>
      <c r="N43" s="485"/>
      <c r="O43" s="485"/>
      <c r="P43" s="485"/>
      <c r="Q43" s="485"/>
      <c r="R43" s="485"/>
      <c r="S43" s="485"/>
      <c r="T43" s="485"/>
      <c r="U43" s="485"/>
      <c r="V43" s="485"/>
      <c r="W43" s="485"/>
      <c r="X43" s="485"/>
      <c r="Y43" s="485"/>
      <c r="Z43" s="485"/>
      <c r="AA43" s="485"/>
      <c r="AB43" s="485"/>
      <c r="AC43" s="485"/>
      <c r="AD43" s="485"/>
      <c r="AE43" s="485"/>
      <c r="AF43" s="485"/>
      <c r="AG43" s="485"/>
      <c r="AH43" s="485"/>
      <c r="AI43" s="485"/>
      <c r="AJ43" s="485"/>
      <c r="AK43" s="485"/>
      <c r="AL43" s="485">
        <v>133400</v>
      </c>
    </row>
    <row r="44" spans="1:38" s="164" customFormat="1" ht="15.75">
      <c r="A44" s="124"/>
      <c r="B44" s="144" t="s">
        <v>446</v>
      </c>
      <c r="C44" s="124"/>
      <c r="D44" s="480">
        <f t="shared" si="1"/>
        <v>1129617.3</v>
      </c>
      <c r="E44" s="484">
        <f>SUM(E45:E46)</f>
        <v>16022</v>
      </c>
      <c r="F44" s="484">
        <f aca="true" t="shared" si="10" ref="F44:AL44">SUM(F45:F46)</f>
        <v>12279.3</v>
      </c>
      <c r="G44" s="484">
        <f t="shared" si="10"/>
        <v>3140</v>
      </c>
      <c r="H44" s="484">
        <f t="shared" si="10"/>
        <v>5970</v>
      </c>
      <c r="I44" s="484">
        <f t="shared" si="10"/>
        <v>3650</v>
      </c>
      <c r="J44" s="484">
        <f t="shared" si="10"/>
        <v>500</v>
      </c>
      <c r="K44" s="484">
        <f t="shared" si="10"/>
        <v>870</v>
      </c>
      <c r="L44" s="484">
        <f t="shared" si="10"/>
        <v>915</v>
      </c>
      <c r="M44" s="484">
        <f t="shared" si="10"/>
        <v>300</v>
      </c>
      <c r="N44" s="484">
        <f t="shared" si="10"/>
        <v>0</v>
      </c>
      <c r="O44" s="484">
        <f t="shared" si="10"/>
        <v>0</v>
      </c>
      <c r="P44" s="484">
        <f t="shared" si="10"/>
        <v>500</v>
      </c>
      <c r="Q44" s="484">
        <f t="shared" si="10"/>
        <v>400</v>
      </c>
      <c r="R44" s="484">
        <f t="shared" si="10"/>
        <v>2707</v>
      </c>
      <c r="S44" s="484">
        <f t="shared" si="10"/>
        <v>0</v>
      </c>
      <c r="T44" s="484">
        <f t="shared" si="10"/>
        <v>96320</v>
      </c>
      <c r="U44" s="484">
        <f t="shared" si="10"/>
        <v>90</v>
      </c>
      <c r="V44" s="484">
        <f t="shared" si="10"/>
        <v>0</v>
      </c>
      <c r="W44" s="484">
        <f t="shared" si="10"/>
        <v>20000</v>
      </c>
      <c r="X44" s="484">
        <f t="shared" si="10"/>
        <v>1500</v>
      </c>
      <c r="Y44" s="484">
        <f t="shared" si="10"/>
        <v>390</v>
      </c>
      <c r="Z44" s="484">
        <f t="shared" si="10"/>
        <v>250</v>
      </c>
      <c r="AA44" s="484">
        <f t="shared" si="10"/>
        <v>1465</v>
      </c>
      <c r="AB44" s="484">
        <f t="shared" si="10"/>
        <v>860</v>
      </c>
      <c r="AC44" s="484">
        <f t="shared" si="10"/>
        <v>761</v>
      </c>
      <c r="AD44" s="484">
        <f t="shared" si="10"/>
        <v>170</v>
      </c>
      <c r="AE44" s="484">
        <f t="shared" si="10"/>
        <v>1400</v>
      </c>
      <c r="AF44" s="484">
        <f t="shared" si="10"/>
        <v>210215</v>
      </c>
      <c r="AG44" s="484">
        <f t="shared" si="10"/>
        <v>614095</v>
      </c>
      <c r="AH44" s="484">
        <f t="shared" si="10"/>
        <v>0</v>
      </c>
      <c r="AI44" s="484">
        <f t="shared" si="10"/>
        <v>0</v>
      </c>
      <c r="AJ44" s="484">
        <f t="shared" si="10"/>
        <v>0</v>
      </c>
      <c r="AK44" s="484">
        <f t="shared" si="10"/>
        <v>1448</v>
      </c>
      <c r="AL44" s="484">
        <f t="shared" si="10"/>
        <v>133400</v>
      </c>
    </row>
    <row r="45" spans="1:38" s="164" customFormat="1" ht="15.75">
      <c r="A45" s="124"/>
      <c r="B45" s="486" t="s">
        <v>447</v>
      </c>
      <c r="C45" s="124">
        <v>16</v>
      </c>
      <c r="D45" s="480">
        <f aca="true" t="shared" si="11" ref="D45:D76">SUM(E45:AL45)</f>
        <v>27577.5</v>
      </c>
      <c r="E45" s="484">
        <f>'[4]nlnt'!D46</f>
        <v>10114</v>
      </c>
      <c r="F45" s="484">
        <f>'[4]udcn'!D77</f>
        <v>4242</v>
      </c>
      <c r="G45" s="484">
        <f>'[4]tdc'!D56</f>
        <v>1264</v>
      </c>
      <c r="H45" s="484">
        <f>'[4]hvkhcn'!D32</f>
        <v>3441</v>
      </c>
      <c r="I45" s="446">
        <f>1494.5+420</f>
        <v>1914.5</v>
      </c>
      <c r="J45" s="484"/>
      <c r="K45" s="484">
        <v>420</v>
      </c>
      <c r="L45" s="484">
        <v>65</v>
      </c>
      <c r="M45" s="446">
        <v>300</v>
      </c>
      <c r="N45" s="484"/>
      <c r="O45" s="484"/>
      <c r="P45" s="484">
        <f>300+200</f>
        <v>500</v>
      </c>
      <c r="Q45" s="484"/>
      <c r="R45" s="484">
        <v>1139</v>
      </c>
      <c r="S45" s="484"/>
      <c r="T45" s="484"/>
      <c r="U45" s="484"/>
      <c r="V45" s="484"/>
      <c r="W45" s="484"/>
      <c r="X45" s="484"/>
      <c r="Y45" s="484">
        <f>'[4]atbx'!D36</f>
        <v>390</v>
      </c>
      <c r="Z45" s="484">
        <f>'[4]cuc nlnt'!D55</f>
        <v>250</v>
      </c>
      <c r="AA45" s="484">
        <v>1465</v>
      </c>
      <c r="AB45" s="484">
        <f>'[4]cudcn'!D27</f>
        <v>510</v>
      </c>
      <c r="AC45" s="484">
        <f>'[4]pttt'!D27</f>
        <v>578</v>
      </c>
      <c r="AD45" s="484"/>
      <c r="AE45" s="484"/>
      <c r="AF45" s="484"/>
      <c r="AG45" s="484"/>
      <c r="AH45" s="484"/>
      <c r="AI45" s="484"/>
      <c r="AJ45" s="484"/>
      <c r="AK45" s="446">
        <v>985</v>
      </c>
      <c r="AL45" s="484"/>
    </row>
    <row r="46" spans="1:38" s="164" customFormat="1" ht="15.75">
      <c r="A46" s="124"/>
      <c r="B46" s="487" t="s">
        <v>448</v>
      </c>
      <c r="C46" s="124">
        <v>16</v>
      </c>
      <c r="D46" s="480">
        <f t="shared" si="11"/>
        <v>1102039.8</v>
      </c>
      <c r="E46" s="484">
        <f>E16-E45</f>
        <v>5908</v>
      </c>
      <c r="F46" s="484">
        <f aca="true" t="shared" si="12" ref="F46:AL46">F16-F45</f>
        <v>8037.299999999999</v>
      </c>
      <c r="G46" s="484">
        <f t="shared" si="12"/>
        <v>1876</v>
      </c>
      <c r="H46" s="484">
        <f t="shared" si="12"/>
        <v>2529</v>
      </c>
      <c r="I46" s="484">
        <f t="shared" si="12"/>
        <v>1735.5</v>
      </c>
      <c r="J46" s="484">
        <f t="shared" si="12"/>
        <v>500</v>
      </c>
      <c r="K46" s="484">
        <f t="shared" si="12"/>
        <v>450</v>
      </c>
      <c r="L46" s="484">
        <f t="shared" si="12"/>
        <v>850</v>
      </c>
      <c r="M46" s="484">
        <f t="shared" si="12"/>
        <v>0</v>
      </c>
      <c r="N46" s="484">
        <f t="shared" si="12"/>
        <v>0</v>
      </c>
      <c r="O46" s="484">
        <f t="shared" si="12"/>
        <v>0</v>
      </c>
      <c r="P46" s="484">
        <f t="shared" si="12"/>
        <v>0</v>
      </c>
      <c r="Q46" s="484">
        <f t="shared" si="12"/>
        <v>400</v>
      </c>
      <c r="R46" s="484">
        <f>R16-R45</f>
        <v>1568</v>
      </c>
      <c r="S46" s="484">
        <f t="shared" si="12"/>
        <v>0</v>
      </c>
      <c r="T46" s="484">
        <f t="shared" si="12"/>
        <v>96320</v>
      </c>
      <c r="U46" s="484">
        <f t="shared" si="12"/>
        <v>90</v>
      </c>
      <c r="V46" s="484">
        <f t="shared" si="12"/>
        <v>0</v>
      </c>
      <c r="W46" s="484">
        <f t="shared" si="12"/>
        <v>20000</v>
      </c>
      <c r="X46" s="484">
        <f t="shared" si="12"/>
        <v>1500</v>
      </c>
      <c r="Y46" s="484">
        <f t="shared" si="12"/>
        <v>0</v>
      </c>
      <c r="Z46" s="484">
        <f t="shared" si="12"/>
        <v>0</v>
      </c>
      <c r="AA46" s="484">
        <f t="shared" si="12"/>
        <v>0</v>
      </c>
      <c r="AB46" s="484">
        <f t="shared" si="12"/>
        <v>350</v>
      </c>
      <c r="AC46" s="484">
        <f t="shared" si="12"/>
        <v>183</v>
      </c>
      <c r="AD46" s="484">
        <f t="shared" si="12"/>
        <v>170</v>
      </c>
      <c r="AE46" s="484">
        <f t="shared" si="12"/>
        <v>1400</v>
      </c>
      <c r="AF46" s="484">
        <f t="shared" si="12"/>
        <v>210215</v>
      </c>
      <c r="AG46" s="484">
        <f t="shared" si="12"/>
        <v>614095</v>
      </c>
      <c r="AH46" s="484">
        <f t="shared" si="12"/>
        <v>0</v>
      </c>
      <c r="AI46" s="484">
        <f t="shared" si="12"/>
        <v>0</v>
      </c>
      <c r="AJ46" s="484">
        <f t="shared" si="12"/>
        <v>0</v>
      </c>
      <c r="AK46" s="484">
        <f t="shared" si="12"/>
        <v>463</v>
      </c>
      <c r="AL46" s="484">
        <f t="shared" si="12"/>
        <v>133400</v>
      </c>
    </row>
    <row r="47" spans="1:38" s="130" customFormat="1" ht="36" customHeight="1">
      <c r="A47" s="122" t="s">
        <v>56</v>
      </c>
      <c r="B47" s="125" t="s">
        <v>253</v>
      </c>
      <c r="C47" s="122"/>
      <c r="D47" s="8">
        <f t="shared" si="11"/>
        <v>246204</v>
      </c>
      <c r="E47" s="8">
        <f>E48+SUM(E52:E57)</f>
        <v>76166</v>
      </c>
      <c r="F47" s="8">
        <f aca="true" t="shared" si="13" ref="F47:AL47">F48+SUM(F52:F57)</f>
        <v>15127</v>
      </c>
      <c r="G47" s="8">
        <f t="shared" si="13"/>
        <v>7255</v>
      </c>
      <c r="H47" s="8">
        <f t="shared" si="13"/>
        <v>17452.6</v>
      </c>
      <c r="I47" s="8">
        <f t="shared" si="13"/>
        <v>649.7</v>
      </c>
      <c r="J47" s="8">
        <f t="shared" si="13"/>
        <v>2821</v>
      </c>
      <c r="K47" s="8">
        <f t="shared" si="13"/>
        <v>2735</v>
      </c>
      <c r="L47" s="8">
        <f t="shared" si="13"/>
        <v>1580</v>
      </c>
      <c r="M47" s="8">
        <f t="shared" si="13"/>
        <v>0</v>
      </c>
      <c r="N47" s="8">
        <f t="shared" si="13"/>
        <v>345</v>
      </c>
      <c r="O47" s="8">
        <f t="shared" si="13"/>
        <v>1314.9</v>
      </c>
      <c r="P47" s="8">
        <f t="shared" si="13"/>
        <v>11940</v>
      </c>
      <c r="Q47" s="8">
        <f t="shared" si="13"/>
        <v>1501</v>
      </c>
      <c r="R47" s="8">
        <f t="shared" si="13"/>
        <v>1878</v>
      </c>
      <c r="S47" s="8">
        <f t="shared" si="13"/>
        <v>400</v>
      </c>
      <c r="T47" s="8">
        <f t="shared" si="13"/>
        <v>21318.3</v>
      </c>
      <c r="U47" s="8">
        <f t="shared" si="13"/>
        <v>725</v>
      </c>
      <c r="V47" s="8">
        <f t="shared" si="13"/>
        <v>2433.1</v>
      </c>
      <c r="W47" s="8">
        <f t="shared" si="13"/>
        <v>0</v>
      </c>
      <c r="X47" s="8">
        <f t="shared" si="13"/>
        <v>0</v>
      </c>
      <c r="Y47" s="8">
        <f t="shared" si="13"/>
        <v>3400</v>
      </c>
      <c r="Z47" s="8">
        <f t="shared" si="13"/>
        <v>1100</v>
      </c>
      <c r="AA47" s="8">
        <f t="shared" si="13"/>
        <v>10180</v>
      </c>
      <c r="AB47" s="8">
        <f t="shared" si="13"/>
        <v>1697.1</v>
      </c>
      <c r="AC47" s="8">
        <f t="shared" si="13"/>
        <v>1313.3</v>
      </c>
      <c r="AD47" s="8">
        <f t="shared" si="13"/>
        <v>0</v>
      </c>
      <c r="AE47" s="8">
        <f t="shared" si="13"/>
        <v>672</v>
      </c>
      <c r="AF47" s="8">
        <f t="shared" si="13"/>
        <v>7890</v>
      </c>
      <c r="AG47" s="8">
        <f t="shared" si="13"/>
        <v>22500</v>
      </c>
      <c r="AH47" s="8">
        <f t="shared" si="13"/>
        <v>0</v>
      </c>
      <c r="AI47" s="8">
        <f t="shared" si="13"/>
        <v>16110</v>
      </c>
      <c r="AJ47" s="8">
        <f t="shared" si="13"/>
        <v>0</v>
      </c>
      <c r="AK47" s="8">
        <f t="shared" si="13"/>
        <v>15700</v>
      </c>
      <c r="AL47" s="8">
        <f t="shared" si="13"/>
        <v>0</v>
      </c>
    </row>
    <row r="48" spans="1:38" s="136" customFormat="1" ht="18.75" customHeight="1">
      <c r="A48" s="123">
        <v>1</v>
      </c>
      <c r="B48" s="10" t="s">
        <v>236</v>
      </c>
      <c r="C48" s="123"/>
      <c r="D48" s="8">
        <f t="shared" si="11"/>
        <v>17500</v>
      </c>
      <c r="E48" s="480">
        <f>SUM(E49:E51)</f>
        <v>0</v>
      </c>
      <c r="F48" s="480">
        <f aca="true" t="shared" si="14" ref="F48:AL48">SUM(F49:F51)</f>
        <v>0</v>
      </c>
      <c r="G48" s="480">
        <f t="shared" si="14"/>
        <v>0</v>
      </c>
      <c r="H48" s="480">
        <f t="shared" si="14"/>
        <v>0</v>
      </c>
      <c r="I48" s="480">
        <f t="shared" si="14"/>
        <v>0</v>
      </c>
      <c r="J48" s="480">
        <f t="shared" si="14"/>
        <v>2821</v>
      </c>
      <c r="K48" s="480">
        <f t="shared" si="14"/>
        <v>0</v>
      </c>
      <c r="L48" s="480">
        <f t="shared" si="14"/>
        <v>0</v>
      </c>
      <c r="M48" s="480">
        <f t="shared" si="14"/>
        <v>0</v>
      </c>
      <c r="N48" s="480">
        <f t="shared" si="14"/>
        <v>345</v>
      </c>
      <c r="O48" s="480">
        <f t="shared" si="14"/>
        <v>1317</v>
      </c>
      <c r="P48" s="480">
        <f t="shared" si="14"/>
        <v>0</v>
      </c>
      <c r="Q48" s="480">
        <f t="shared" si="14"/>
        <v>0</v>
      </c>
      <c r="R48" s="480">
        <f t="shared" si="14"/>
        <v>0</v>
      </c>
      <c r="S48" s="480">
        <f t="shared" si="14"/>
        <v>400</v>
      </c>
      <c r="T48" s="480">
        <f t="shared" si="14"/>
        <v>0</v>
      </c>
      <c r="U48" s="480">
        <f t="shared" si="14"/>
        <v>0</v>
      </c>
      <c r="V48" s="480">
        <f t="shared" si="14"/>
        <v>2437</v>
      </c>
      <c r="W48" s="480">
        <f t="shared" si="14"/>
        <v>0</v>
      </c>
      <c r="X48" s="480">
        <f t="shared" si="14"/>
        <v>0</v>
      </c>
      <c r="Y48" s="480">
        <f t="shared" si="14"/>
        <v>0</v>
      </c>
      <c r="Z48" s="480">
        <f t="shared" si="14"/>
        <v>0</v>
      </c>
      <c r="AA48" s="480">
        <f t="shared" si="14"/>
        <v>10180</v>
      </c>
      <c r="AB48" s="480">
        <f t="shared" si="14"/>
        <v>0</v>
      </c>
      <c r="AC48" s="480">
        <f t="shared" si="14"/>
        <v>0</v>
      </c>
      <c r="AD48" s="480">
        <f t="shared" si="14"/>
        <v>0</v>
      </c>
      <c r="AE48" s="480">
        <f t="shared" si="14"/>
        <v>0</v>
      </c>
      <c r="AF48" s="480">
        <f t="shared" si="14"/>
        <v>0</v>
      </c>
      <c r="AG48" s="480">
        <f t="shared" si="14"/>
        <v>0</v>
      </c>
      <c r="AH48" s="480">
        <f t="shared" si="14"/>
        <v>0</v>
      </c>
      <c r="AI48" s="480">
        <f t="shared" si="14"/>
        <v>0</v>
      </c>
      <c r="AJ48" s="480">
        <f t="shared" si="14"/>
        <v>0</v>
      </c>
      <c r="AK48" s="480">
        <f t="shared" si="14"/>
        <v>0</v>
      </c>
      <c r="AL48" s="480">
        <f t="shared" si="14"/>
        <v>0</v>
      </c>
    </row>
    <row r="49" spans="1:38" s="161" customFormat="1" ht="18.75" customHeight="1">
      <c r="A49" s="11" t="s">
        <v>57</v>
      </c>
      <c r="B49" s="13" t="s">
        <v>237</v>
      </c>
      <c r="C49" s="11"/>
      <c r="D49" s="8">
        <f t="shared" si="11"/>
        <v>14375</v>
      </c>
      <c r="E49" s="14"/>
      <c r="F49" s="14"/>
      <c r="G49" s="14"/>
      <c r="H49" s="14"/>
      <c r="I49" s="14"/>
      <c r="J49" s="14">
        <v>2471</v>
      </c>
      <c r="K49" s="14"/>
      <c r="L49" s="14"/>
      <c r="M49" s="14"/>
      <c r="N49" s="14">
        <v>330</v>
      </c>
      <c r="O49" s="14">
        <v>1247</v>
      </c>
      <c r="P49" s="14"/>
      <c r="Q49" s="14"/>
      <c r="R49" s="14"/>
      <c r="S49" s="14">
        <v>350</v>
      </c>
      <c r="T49" s="14"/>
      <c r="U49" s="14"/>
      <c r="V49" s="14">
        <v>2377</v>
      </c>
      <c r="W49" s="14"/>
      <c r="X49" s="14"/>
      <c r="Y49" s="14"/>
      <c r="Z49" s="14"/>
      <c r="AA49" s="14">
        <v>7600</v>
      </c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1:38" s="161" customFormat="1" ht="33.75" customHeight="1">
      <c r="A50" s="11" t="s">
        <v>58</v>
      </c>
      <c r="B50" s="13" t="s">
        <v>452</v>
      </c>
      <c r="C50" s="11"/>
      <c r="D50" s="8">
        <f t="shared" si="11"/>
        <v>2955</v>
      </c>
      <c r="E50" s="482"/>
      <c r="F50" s="482"/>
      <c r="G50" s="482"/>
      <c r="H50" s="482"/>
      <c r="I50" s="482"/>
      <c r="J50" s="482">
        <f>350-J51</f>
        <v>300</v>
      </c>
      <c r="K50" s="482"/>
      <c r="L50" s="482"/>
      <c r="M50" s="482"/>
      <c r="N50" s="482">
        <v>15</v>
      </c>
      <c r="O50" s="482">
        <f>70-O51</f>
        <v>50</v>
      </c>
      <c r="P50" s="482"/>
      <c r="Q50" s="482"/>
      <c r="R50" s="482"/>
      <c r="S50" s="482">
        <f>50-S51</f>
        <v>40</v>
      </c>
      <c r="T50" s="482"/>
      <c r="U50" s="482"/>
      <c r="V50" s="482">
        <f>60-V51</f>
        <v>50</v>
      </c>
      <c r="W50" s="482"/>
      <c r="X50" s="482"/>
      <c r="Y50" s="482"/>
      <c r="Z50" s="482"/>
      <c r="AA50" s="482">
        <f>2580-AA51</f>
        <v>2500</v>
      </c>
      <c r="AB50" s="482"/>
      <c r="AC50" s="482"/>
      <c r="AD50" s="482"/>
      <c r="AE50" s="482"/>
      <c r="AF50" s="482"/>
      <c r="AG50" s="482"/>
      <c r="AH50" s="482"/>
      <c r="AI50" s="482"/>
      <c r="AJ50" s="482"/>
      <c r="AK50" s="482"/>
      <c r="AL50" s="482"/>
    </row>
    <row r="51" spans="1:38" s="174" customFormat="1" ht="32.25" customHeight="1">
      <c r="A51" s="124" t="s">
        <v>59</v>
      </c>
      <c r="B51" s="144" t="s">
        <v>453</v>
      </c>
      <c r="C51" s="124"/>
      <c r="D51" s="480">
        <f t="shared" si="11"/>
        <v>170</v>
      </c>
      <c r="E51" s="484"/>
      <c r="F51" s="484"/>
      <c r="G51" s="484"/>
      <c r="H51" s="484"/>
      <c r="I51" s="484"/>
      <c r="J51" s="484">
        <v>50</v>
      </c>
      <c r="K51" s="484"/>
      <c r="L51" s="484"/>
      <c r="M51" s="484"/>
      <c r="N51" s="484"/>
      <c r="O51" s="484">
        <v>20</v>
      </c>
      <c r="P51" s="484"/>
      <c r="Q51" s="484"/>
      <c r="R51" s="484"/>
      <c r="S51" s="484">
        <v>10</v>
      </c>
      <c r="T51" s="484"/>
      <c r="U51" s="484"/>
      <c r="V51" s="484">
        <v>10</v>
      </c>
      <c r="W51" s="484"/>
      <c r="X51" s="484"/>
      <c r="Y51" s="484"/>
      <c r="Z51" s="484"/>
      <c r="AA51" s="484">
        <v>80</v>
      </c>
      <c r="AB51" s="484"/>
      <c r="AC51" s="484"/>
      <c r="AD51" s="484"/>
      <c r="AE51" s="484"/>
      <c r="AF51" s="484"/>
      <c r="AG51" s="484"/>
      <c r="AH51" s="484"/>
      <c r="AI51" s="484"/>
      <c r="AJ51" s="484"/>
      <c r="AK51" s="484"/>
      <c r="AL51" s="484"/>
    </row>
    <row r="52" spans="1:38" s="492" customFormat="1" ht="51.75" customHeight="1">
      <c r="A52" s="11">
        <v>2</v>
      </c>
      <c r="B52" s="13" t="s">
        <v>454</v>
      </c>
      <c r="C52" s="11"/>
      <c r="D52" s="8">
        <f t="shared" si="11"/>
        <v>144742</v>
      </c>
      <c r="E52" s="14">
        <f>'[4]nlnt'!D49</f>
        <v>76100</v>
      </c>
      <c r="F52" s="14">
        <f>'[4]udcn'!D80</f>
        <v>15054</v>
      </c>
      <c r="G52" s="14">
        <f>'[4]tdc'!D60</f>
        <v>7155</v>
      </c>
      <c r="H52" s="14">
        <f>'[4]hvkhcn'!D35</f>
        <v>17416</v>
      </c>
      <c r="I52" s="14">
        <v>650</v>
      </c>
      <c r="J52" s="14"/>
      <c r="K52" s="14">
        <f>2735-K53</f>
        <v>2715</v>
      </c>
      <c r="L52" s="14">
        <f>1580-L53</f>
        <v>1560</v>
      </c>
      <c r="M52" s="14"/>
      <c r="N52" s="14"/>
      <c r="O52" s="14"/>
      <c r="P52" s="14">
        <f>11940-P53</f>
        <v>11900</v>
      </c>
      <c r="Q52" s="14">
        <f>1501-Q53</f>
        <v>1491</v>
      </c>
      <c r="R52" s="14">
        <f>1878-R53</f>
        <v>1858</v>
      </c>
      <c r="S52" s="14"/>
      <c r="T52" s="14"/>
      <c r="U52" s="14">
        <v>725</v>
      </c>
      <c r="V52" s="14"/>
      <c r="W52" s="14"/>
      <c r="X52" s="14"/>
      <c r="Y52" s="14">
        <f>'[4]atbx'!D39</f>
        <v>3360</v>
      </c>
      <c r="Z52" s="14">
        <f>'[4]cuc nlnt'!D58</f>
        <v>1090</v>
      </c>
      <c r="AA52" s="14"/>
      <c r="AB52" s="14">
        <f>'[4]cudcn'!D30</f>
        <v>1690</v>
      </c>
      <c r="AC52" s="14">
        <f>'[4]pttt'!D30</f>
        <v>1306</v>
      </c>
      <c r="AD52" s="14"/>
      <c r="AE52" s="14">
        <f>'[4]ctpn'!D29</f>
        <v>672</v>
      </c>
      <c r="AF52" s="14"/>
      <c r="AG52" s="14"/>
      <c r="AH52" s="14"/>
      <c r="AI52" s="14"/>
      <c r="AJ52" s="14"/>
      <c r="AK52" s="14"/>
      <c r="AL52" s="14"/>
    </row>
    <row r="53" spans="1:38" s="141" customFormat="1" ht="32.25" customHeight="1">
      <c r="A53" s="124">
        <v>3</v>
      </c>
      <c r="B53" s="144" t="s">
        <v>455</v>
      </c>
      <c r="C53" s="124"/>
      <c r="D53" s="480">
        <f t="shared" si="11"/>
        <v>530</v>
      </c>
      <c r="E53" s="481">
        <v>100</v>
      </c>
      <c r="F53" s="481">
        <v>100</v>
      </c>
      <c r="G53" s="481">
        <v>100</v>
      </c>
      <c r="H53" s="481">
        <v>50</v>
      </c>
      <c r="I53" s="481"/>
      <c r="J53" s="481"/>
      <c r="K53" s="481">
        <v>20</v>
      </c>
      <c r="L53" s="481">
        <v>20</v>
      </c>
      <c r="M53" s="481"/>
      <c r="N53" s="481"/>
      <c r="O53" s="481"/>
      <c r="P53" s="481">
        <v>40</v>
      </c>
      <c r="Q53" s="481">
        <v>10</v>
      </c>
      <c r="R53" s="481">
        <v>20</v>
      </c>
      <c r="S53" s="481"/>
      <c r="T53" s="481"/>
      <c r="U53" s="481"/>
      <c r="V53" s="481"/>
      <c r="W53" s="481"/>
      <c r="X53" s="481"/>
      <c r="Y53" s="481">
        <v>40</v>
      </c>
      <c r="Z53" s="481">
        <v>10</v>
      </c>
      <c r="AA53" s="481"/>
      <c r="AB53" s="481">
        <v>10</v>
      </c>
      <c r="AC53" s="481">
        <v>10</v>
      </c>
      <c r="AD53" s="481"/>
      <c r="AE53" s="481"/>
      <c r="AF53" s="481"/>
      <c r="AG53" s="481"/>
      <c r="AH53" s="481"/>
      <c r="AI53" s="481"/>
      <c r="AJ53" s="481"/>
      <c r="AK53" s="481"/>
      <c r="AL53" s="481"/>
    </row>
    <row r="54" spans="1:38" s="509" customFormat="1" ht="51.75" customHeight="1">
      <c r="A54" s="505">
        <v>4</v>
      </c>
      <c r="B54" s="506" t="s">
        <v>456</v>
      </c>
      <c r="C54" s="505"/>
      <c r="D54" s="507">
        <f t="shared" si="11"/>
        <v>-86.30000000000001</v>
      </c>
      <c r="E54" s="508">
        <f>'[4]nlnt'!D51</f>
        <v>-34</v>
      </c>
      <c r="F54" s="508">
        <f>'[4]udcn'!D82</f>
        <v>-27</v>
      </c>
      <c r="G54" s="508"/>
      <c r="H54" s="508">
        <f>'[4]hvkhcn'!D37</f>
        <v>-13.4</v>
      </c>
      <c r="I54" s="508">
        <v>-0.3</v>
      </c>
      <c r="J54" s="508"/>
      <c r="K54" s="508"/>
      <c r="L54" s="508"/>
      <c r="M54" s="508"/>
      <c r="N54" s="508"/>
      <c r="O54" s="508">
        <v>-2.1</v>
      </c>
      <c r="P54" s="508"/>
      <c r="Q54" s="508"/>
      <c r="R54" s="508"/>
      <c r="S54" s="508"/>
      <c r="T54" s="508"/>
      <c r="U54" s="508"/>
      <c r="V54" s="508">
        <f>-3.9</f>
        <v>-3.9</v>
      </c>
      <c r="W54" s="508"/>
      <c r="X54" s="508"/>
      <c r="Y54" s="508"/>
      <c r="Z54" s="508"/>
      <c r="AA54" s="508"/>
      <c r="AB54" s="508">
        <f>'[4]cudcn'!D34</f>
        <v>-2.9</v>
      </c>
      <c r="AC54" s="508">
        <f>'[4]pttt'!D34</f>
        <v>-2.7</v>
      </c>
      <c r="AD54" s="508"/>
      <c r="AE54" s="508"/>
      <c r="AF54" s="508"/>
      <c r="AG54" s="508"/>
      <c r="AH54" s="508"/>
      <c r="AI54" s="508"/>
      <c r="AJ54" s="508"/>
      <c r="AK54" s="508"/>
      <c r="AL54" s="508"/>
    </row>
    <row r="55" spans="1:38" s="161" customFormat="1" ht="47.25">
      <c r="A55" s="11">
        <v>5</v>
      </c>
      <c r="B55" s="13" t="s">
        <v>457</v>
      </c>
      <c r="C55" s="11"/>
      <c r="D55" s="8">
        <f t="shared" si="11"/>
        <v>15600</v>
      </c>
      <c r="E55" s="482"/>
      <c r="F55" s="482"/>
      <c r="G55" s="482"/>
      <c r="H55" s="482"/>
      <c r="I55" s="482"/>
      <c r="J55" s="482"/>
      <c r="K55" s="482"/>
      <c r="L55" s="482"/>
      <c r="M55" s="482"/>
      <c r="N55" s="482"/>
      <c r="O55" s="482"/>
      <c r="P55" s="482"/>
      <c r="Q55" s="482"/>
      <c r="R55" s="482"/>
      <c r="S55" s="482"/>
      <c r="T55" s="482"/>
      <c r="U55" s="482"/>
      <c r="V55" s="482"/>
      <c r="W55" s="482"/>
      <c r="X55" s="482"/>
      <c r="Y55" s="482"/>
      <c r="Z55" s="482"/>
      <c r="AA55" s="482"/>
      <c r="AB55" s="482"/>
      <c r="AC55" s="482"/>
      <c r="AD55" s="482"/>
      <c r="AE55" s="482"/>
      <c r="AF55" s="482"/>
      <c r="AG55" s="482"/>
      <c r="AH55" s="482"/>
      <c r="AI55" s="482"/>
      <c r="AJ55" s="482"/>
      <c r="AK55" s="482">
        <f>15700-AK56</f>
        <v>15600</v>
      </c>
      <c r="AL55" s="482"/>
    </row>
    <row r="56" spans="1:38" s="161" customFormat="1" ht="33.75" customHeight="1">
      <c r="A56" s="11">
        <v>6</v>
      </c>
      <c r="B56" s="144" t="s">
        <v>458</v>
      </c>
      <c r="C56" s="11"/>
      <c r="D56" s="8">
        <f t="shared" si="11"/>
        <v>100</v>
      </c>
      <c r="E56" s="482"/>
      <c r="F56" s="482"/>
      <c r="G56" s="482"/>
      <c r="H56" s="482"/>
      <c r="I56" s="482"/>
      <c r="J56" s="482"/>
      <c r="K56" s="482"/>
      <c r="L56" s="482"/>
      <c r="M56" s="482"/>
      <c r="N56" s="482"/>
      <c r="O56" s="482"/>
      <c r="P56" s="482"/>
      <c r="Q56" s="482"/>
      <c r="R56" s="482"/>
      <c r="S56" s="482"/>
      <c r="T56" s="482"/>
      <c r="U56" s="482"/>
      <c r="V56" s="482"/>
      <c r="W56" s="482"/>
      <c r="X56" s="482"/>
      <c r="Y56" s="482"/>
      <c r="Z56" s="482"/>
      <c r="AA56" s="482"/>
      <c r="AB56" s="482"/>
      <c r="AC56" s="482"/>
      <c r="AD56" s="482"/>
      <c r="AE56" s="482"/>
      <c r="AF56" s="482"/>
      <c r="AG56" s="482"/>
      <c r="AH56" s="482"/>
      <c r="AI56" s="482"/>
      <c r="AJ56" s="482"/>
      <c r="AK56" s="482">
        <v>100</v>
      </c>
      <c r="AL56" s="482"/>
    </row>
    <row r="57" spans="1:38" s="161" customFormat="1" ht="18.75" customHeight="1">
      <c r="A57" s="11">
        <v>7</v>
      </c>
      <c r="B57" s="144" t="s">
        <v>238</v>
      </c>
      <c r="C57" s="11"/>
      <c r="D57" s="8">
        <f t="shared" si="11"/>
        <v>67818.3</v>
      </c>
      <c r="E57" s="482"/>
      <c r="F57" s="482"/>
      <c r="G57" s="482"/>
      <c r="H57" s="482"/>
      <c r="I57" s="482"/>
      <c r="J57" s="482"/>
      <c r="K57" s="482"/>
      <c r="L57" s="482"/>
      <c r="M57" s="482"/>
      <c r="N57" s="482"/>
      <c r="O57" s="482"/>
      <c r="P57" s="482"/>
      <c r="Q57" s="482"/>
      <c r="R57" s="482"/>
      <c r="S57" s="482"/>
      <c r="T57" s="482">
        <v>21318.3</v>
      </c>
      <c r="U57" s="482"/>
      <c r="V57" s="482"/>
      <c r="W57" s="482"/>
      <c r="X57" s="482"/>
      <c r="Y57" s="482"/>
      <c r="Z57" s="482"/>
      <c r="AA57" s="482"/>
      <c r="AB57" s="482"/>
      <c r="AC57" s="482"/>
      <c r="AD57" s="482"/>
      <c r="AE57" s="482"/>
      <c r="AF57" s="482">
        <v>7890</v>
      </c>
      <c r="AG57" s="482">
        <v>22500</v>
      </c>
      <c r="AH57" s="482"/>
      <c r="AI57" s="482">
        <v>16110</v>
      </c>
      <c r="AJ57" s="482"/>
      <c r="AK57" s="482"/>
      <c r="AL57" s="482"/>
    </row>
    <row r="58" spans="1:38" s="174" customFormat="1" ht="15.75">
      <c r="A58" s="124"/>
      <c r="B58" s="144" t="s">
        <v>446</v>
      </c>
      <c r="C58" s="124"/>
      <c r="D58" s="8">
        <f t="shared" si="11"/>
        <v>246204</v>
      </c>
      <c r="E58" s="484">
        <f>SUM(E59:E61)</f>
        <v>76166</v>
      </c>
      <c r="F58" s="484">
        <f>SUM(F59:F61)</f>
        <v>15127</v>
      </c>
      <c r="G58" s="484">
        <f aca="true" t="shared" si="15" ref="G58:AL58">SUM(G59:G61)</f>
        <v>7255</v>
      </c>
      <c r="H58" s="484">
        <f t="shared" si="15"/>
        <v>17452.6</v>
      </c>
      <c r="I58" s="484">
        <f t="shared" si="15"/>
        <v>649.7</v>
      </c>
      <c r="J58" s="484">
        <f t="shared" si="15"/>
        <v>2821</v>
      </c>
      <c r="K58" s="484">
        <f t="shared" si="15"/>
        <v>2735</v>
      </c>
      <c r="L58" s="484">
        <f t="shared" si="15"/>
        <v>1580</v>
      </c>
      <c r="M58" s="484">
        <f t="shared" si="15"/>
        <v>0</v>
      </c>
      <c r="N58" s="484">
        <f t="shared" si="15"/>
        <v>345</v>
      </c>
      <c r="O58" s="484">
        <f t="shared" si="15"/>
        <v>1314.9</v>
      </c>
      <c r="P58" s="484">
        <f t="shared" si="15"/>
        <v>11940</v>
      </c>
      <c r="Q58" s="484">
        <f t="shared" si="15"/>
        <v>1501</v>
      </c>
      <c r="R58" s="484">
        <f t="shared" si="15"/>
        <v>1878</v>
      </c>
      <c r="S58" s="484">
        <f t="shared" si="15"/>
        <v>400</v>
      </c>
      <c r="T58" s="484">
        <f t="shared" si="15"/>
        <v>21318.3</v>
      </c>
      <c r="U58" s="484">
        <f t="shared" si="15"/>
        <v>725</v>
      </c>
      <c r="V58" s="484">
        <f t="shared" si="15"/>
        <v>2433.1</v>
      </c>
      <c r="W58" s="484">
        <f t="shared" si="15"/>
        <v>0</v>
      </c>
      <c r="X58" s="484">
        <f t="shared" si="15"/>
        <v>0</v>
      </c>
      <c r="Y58" s="484">
        <f t="shared" si="15"/>
        <v>3400</v>
      </c>
      <c r="Z58" s="484">
        <f t="shared" si="15"/>
        <v>1100</v>
      </c>
      <c r="AA58" s="484">
        <f t="shared" si="15"/>
        <v>10180</v>
      </c>
      <c r="AB58" s="484">
        <f t="shared" si="15"/>
        <v>1697.1</v>
      </c>
      <c r="AC58" s="484">
        <f t="shared" si="15"/>
        <v>1313.3</v>
      </c>
      <c r="AD58" s="484">
        <f t="shared" si="15"/>
        <v>0</v>
      </c>
      <c r="AE58" s="484">
        <f t="shared" si="15"/>
        <v>672</v>
      </c>
      <c r="AF58" s="484">
        <f t="shared" si="15"/>
        <v>7890</v>
      </c>
      <c r="AG58" s="484">
        <f t="shared" si="15"/>
        <v>22500</v>
      </c>
      <c r="AH58" s="484">
        <f t="shared" si="15"/>
        <v>0</v>
      </c>
      <c r="AI58" s="484">
        <f>SUM(AI59:AI61)</f>
        <v>16110</v>
      </c>
      <c r="AJ58" s="484">
        <f t="shared" si="15"/>
        <v>0</v>
      </c>
      <c r="AK58" s="484">
        <f t="shared" si="15"/>
        <v>15700</v>
      </c>
      <c r="AL58" s="484">
        <f t="shared" si="15"/>
        <v>0</v>
      </c>
    </row>
    <row r="59" spans="1:38" s="174" customFormat="1" ht="15.75">
      <c r="A59" s="124"/>
      <c r="B59" s="144" t="s">
        <v>477</v>
      </c>
      <c r="C59" s="124"/>
      <c r="D59" s="8">
        <f t="shared" si="11"/>
        <v>154145.87129</v>
      </c>
      <c r="E59" s="484">
        <v>67273.932424</v>
      </c>
      <c r="F59" s="484">
        <v>13506.394908</v>
      </c>
      <c r="G59" s="484">
        <v>6211.282728</v>
      </c>
      <c r="H59" s="484">
        <v>16417.076993</v>
      </c>
      <c r="I59" s="484">
        <v>649.7</v>
      </c>
      <c r="J59" s="484"/>
      <c r="K59" s="484">
        <v>2352.603709</v>
      </c>
      <c r="L59" s="484">
        <v>1554.460208</v>
      </c>
      <c r="M59" s="484"/>
      <c r="N59" s="484"/>
      <c r="O59" s="484"/>
      <c r="P59" s="484">
        <v>11556.425366</v>
      </c>
      <c r="Q59" s="484">
        <v>1491</v>
      </c>
      <c r="R59" s="484">
        <v>1641.116092</v>
      </c>
      <c r="S59" s="484"/>
      <c r="T59" s="484">
        <v>5513.3</v>
      </c>
      <c r="U59" s="484">
        <v>593.162834</v>
      </c>
      <c r="V59" s="484"/>
      <c r="W59" s="484"/>
      <c r="X59" s="484"/>
      <c r="Y59" s="484">
        <v>2774.411497</v>
      </c>
      <c r="Z59" s="484"/>
      <c r="AA59" s="484"/>
      <c r="AB59" s="484">
        <v>1552.562792</v>
      </c>
      <c r="AC59" s="484">
        <v>1067.182433</v>
      </c>
      <c r="AD59" s="484"/>
      <c r="AE59" s="484"/>
      <c r="AF59" s="484"/>
      <c r="AG59" s="484">
        <v>5425</v>
      </c>
      <c r="AH59" s="484"/>
      <c r="AI59" s="484"/>
      <c r="AJ59" s="484"/>
      <c r="AK59" s="484">
        <v>14566.259306</v>
      </c>
      <c r="AL59" s="484"/>
    </row>
    <row r="60" spans="1:38" s="495" customFormat="1" ht="32.25" customHeight="1">
      <c r="A60" s="426"/>
      <c r="B60" s="493" t="s">
        <v>459</v>
      </c>
      <c r="C60" s="426"/>
      <c r="D60" s="494">
        <f t="shared" si="11"/>
        <v>910</v>
      </c>
      <c r="E60" s="446">
        <f>E51+E53</f>
        <v>100</v>
      </c>
      <c r="F60" s="446">
        <f aca="true" t="shared" si="16" ref="F60:AL60">F51+F53</f>
        <v>100</v>
      </c>
      <c r="G60" s="446">
        <f t="shared" si="16"/>
        <v>100</v>
      </c>
      <c r="H60" s="446">
        <f t="shared" si="16"/>
        <v>50</v>
      </c>
      <c r="I60" s="446">
        <f t="shared" si="16"/>
        <v>0</v>
      </c>
      <c r="J60" s="446">
        <f t="shared" si="16"/>
        <v>50</v>
      </c>
      <c r="K60" s="446">
        <f t="shared" si="16"/>
        <v>20</v>
      </c>
      <c r="L60" s="446">
        <f t="shared" si="16"/>
        <v>20</v>
      </c>
      <c r="M60" s="446">
        <f t="shared" si="16"/>
        <v>0</v>
      </c>
      <c r="N60" s="446">
        <f t="shared" si="16"/>
        <v>0</v>
      </c>
      <c r="O60" s="446">
        <f t="shared" si="16"/>
        <v>20</v>
      </c>
      <c r="P60" s="446">
        <f t="shared" si="16"/>
        <v>40</v>
      </c>
      <c r="Q60" s="446">
        <f t="shared" si="16"/>
        <v>10</v>
      </c>
      <c r="R60" s="446">
        <f t="shared" si="16"/>
        <v>20</v>
      </c>
      <c r="S60" s="446">
        <f t="shared" si="16"/>
        <v>10</v>
      </c>
      <c r="T60" s="446">
        <v>45</v>
      </c>
      <c r="U60" s="446">
        <f t="shared" si="16"/>
        <v>0</v>
      </c>
      <c r="V60" s="446">
        <f t="shared" si="16"/>
        <v>10</v>
      </c>
      <c r="W60" s="446">
        <f t="shared" si="16"/>
        <v>0</v>
      </c>
      <c r="X60" s="446">
        <f t="shared" si="16"/>
        <v>0</v>
      </c>
      <c r="Y60" s="446">
        <f t="shared" si="16"/>
        <v>40</v>
      </c>
      <c r="Z60" s="446">
        <f t="shared" si="16"/>
        <v>10</v>
      </c>
      <c r="AA60" s="446">
        <f t="shared" si="16"/>
        <v>80</v>
      </c>
      <c r="AB60" s="446">
        <f t="shared" si="16"/>
        <v>10</v>
      </c>
      <c r="AC60" s="446">
        <f t="shared" si="16"/>
        <v>10</v>
      </c>
      <c r="AD60" s="446">
        <f t="shared" si="16"/>
        <v>0</v>
      </c>
      <c r="AE60" s="446">
        <f t="shared" si="16"/>
        <v>0</v>
      </c>
      <c r="AF60" s="446">
        <v>20</v>
      </c>
      <c r="AG60" s="446">
        <v>45</v>
      </c>
      <c r="AH60" s="446">
        <f t="shared" si="16"/>
        <v>0</v>
      </c>
      <c r="AI60" s="446">
        <f t="shared" si="16"/>
        <v>0</v>
      </c>
      <c r="AJ60" s="446">
        <f t="shared" si="16"/>
        <v>0</v>
      </c>
      <c r="AK60" s="446">
        <f>AK56</f>
        <v>100</v>
      </c>
      <c r="AL60" s="446">
        <f t="shared" si="16"/>
        <v>0</v>
      </c>
    </row>
    <row r="61" spans="1:38" s="174" customFormat="1" ht="15.75">
      <c r="A61" s="124"/>
      <c r="B61" s="144" t="s">
        <v>478</v>
      </c>
      <c r="C61" s="124"/>
      <c r="D61" s="8">
        <f t="shared" si="11"/>
        <v>91148.12870999999</v>
      </c>
      <c r="E61" s="484">
        <f>E47-E59-E60</f>
        <v>8792.067576000001</v>
      </c>
      <c r="F61" s="484">
        <f>F47-F59-F60</f>
        <v>1520.6050919999998</v>
      </c>
      <c r="G61" s="484">
        <f aca="true" t="shared" si="17" ref="G61:AL61">G47-G59-G60</f>
        <v>943.7172719999999</v>
      </c>
      <c r="H61" s="484">
        <f t="shared" si="17"/>
        <v>985.5230069999998</v>
      </c>
      <c r="I61" s="484">
        <f t="shared" si="17"/>
        <v>0</v>
      </c>
      <c r="J61" s="484">
        <f t="shared" si="17"/>
        <v>2771</v>
      </c>
      <c r="K61" s="484">
        <f t="shared" si="17"/>
        <v>362.396291</v>
      </c>
      <c r="L61" s="484">
        <f t="shared" si="17"/>
        <v>5.539792000000034</v>
      </c>
      <c r="M61" s="484">
        <f t="shared" si="17"/>
        <v>0</v>
      </c>
      <c r="N61" s="484">
        <f t="shared" si="17"/>
        <v>345</v>
      </c>
      <c r="O61" s="484">
        <f t="shared" si="17"/>
        <v>1294.9</v>
      </c>
      <c r="P61" s="484">
        <f t="shared" si="17"/>
        <v>343.5746340000005</v>
      </c>
      <c r="Q61" s="484">
        <f t="shared" si="17"/>
        <v>0</v>
      </c>
      <c r="R61" s="484">
        <f t="shared" si="17"/>
        <v>216.88390800000002</v>
      </c>
      <c r="S61" s="484">
        <f t="shared" si="17"/>
        <v>390</v>
      </c>
      <c r="T61" s="484">
        <f t="shared" si="17"/>
        <v>15760</v>
      </c>
      <c r="U61" s="484">
        <f t="shared" si="17"/>
        <v>131.83716600000002</v>
      </c>
      <c r="V61" s="484">
        <f t="shared" si="17"/>
        <v>2423.1</v>
      </c>
      <c r="W61" s="484">
        <f t="shared" si="17"/>
        <v>0</v>
      </c>
      <c r="X61" s="484">
        <f t="shared" si="17"/>
        <v>0</v>
      </c>
      <c r="Y61" s="484">
        <f t="shared" si="17"/>
        <v>585.588503</v>
      </c>
      <c r="Z61" s="484">
        <f t="shared" si="17"/>
        <v>1090</v>
      </c>
      <c r="AA61" s="484">
        <f t="shared" si="17"/>
        <v>10100</v>
      </c>
      <c r="AB61" s="484">
        <f t="shared" si="17"/>
        <v>134.53720799999996</v>
      </c>
      <c r="AC61" s="484">
        <f t="shared" si="17"/>
        <v>236.117567</v>
      </c>
      <c r="AD61" s="484">
        <f t="shared" si="17"/>
        <v>0</v>
      </c>
      <c r="AE61" s="484">
        <f t="shared" si="17"/>
        <v>672</v>
      </c>
      <c r="AF61" s="484">
        <f t="shared" si="17"/>
        <v>7870</v>
      </c>
      <c r="AG61" s="484">
        <f t="shared" si="17"/>
        <v>17030</v>
      </c>
      <c r="AH61" s="484">
        <f t="shared" si="17"/>
        <v>0</v>
      </c>
      <c r="AI61" s="484">
        <f t="shared" si="17"/>
        <v>16110</v>
      </c>
      <c r="AJ61" s="484">
        <f t="shared" si="17"/>
        <v>0</v>
      </c>
      <c r="AK61" s="484">
        <f t="shared" si="17"/>
        <v>1033.740694</v>
      </c>
      <c r="AL61" s="484">
        <f t="shared" si="17"/>
        <v>0</v>
      </c>
    </row>
    <row r="62" spans="1:38" s="130" customFormat="1" ht="30.75" customHeight="1">
      <c r="A62" s="122" t="s">
        <v>60</v>
      </c>
      <c r="B62" s="129" t="s">
        <v>255</v>
      </c>
      <c r="C62" s="122"/>
      <c r="D62" s="8">
        <f t="shared" si="11"/>
        <v>245984</v>
      </c>
      <c r="E62" s="8">
        <f aca="true" t="shared" si="18" ref="E62:AL62">E63+E76+E82+E86</f>
        <v>55899</v>
      </c>
      <c r="F62" s="8">
        <f t="shared" si="18"/>
        <v>250</v>
      </c>
      <c r="G62" s="8">
        <f t="shared" si="18"/>
        <v>60402</v>
      </c>
      <c r="H62" s="8">
        <f t="shared" si="18"/>
        <v>2150</v>
      </c>
      <c r="I62" s="8">
        <f t="shared" si="18"/>
        <v>9783</v>
      </c>
      <c r="J62" s="8">
        <f t="shared" si="18"/>
        <v>9260</v>
      </c>
      <c r="K62" s="8">
        <f t="shared" si="18"/>
        <v>0</v>
      </c>
      <c r="L62" s="8">
        <f t="shared" si="18"/>
        <v>750</v>
      </c>
      <c r="M62" s="8">
        <f t="shared" si="18"/>
        <v>1014</v>
      </c>
      <c r="N62" s="8">
        <f t="shared" si="18"/>
        <v>1435</v>
      </c>
      <c r="O62" s="8">
        <f t="shared" si="18"/>
        <v>8339</v>
      </c>
      <c r="P62" s="8">
        <f t="shared" si="18"/>
        <v>0</v>
      </c>
      <c r="Q62" s="8">
        <f t="shared" si="18"/>
        <v>0</v>
      </c>
      <c r="R62" s="8">
        <f t="shared" si="18"/>
        <v>300</v>
      </c>
      <c r="S62" s="8">
        <f t="shared" si="18"/>
        <v>0</v>
      </c>
      <c r="T62" s="8">
        <f t="shared" si="18"/>
        <v>0</v>
      </c>
      <c r="U62" s="8">
        <f t="shared" si="18"/>
        <v>853</v>
      </c>
      <c r="V62" s="8">
        <f t="shared" si="18"/>
        <v>1040</v>
      </c>
      <c r="W62" s="8">
        <f t="shared" si="18"/>
        <v>42522</v>
      </c>
      <c r="X62" s="8">
        <f t="shared" si="18"/>
        <v>0</v>
      </c>
      <c r="Y62" s="8">
        <f t="shared" si="18"/>
        <v>1062</v>
      </c>
      <c r="Z62" s="8">
        <f t="shared" si="18"/>
        <v>823</v>
      </c>
      <c r="AA62" s="8">
        <f t="shared" si="18"/>
        <v>46656</v>
      </c>
      <c r="AB62" s="8">
        <f t="shared" si="18"/>
        <v>1280</v>
      </c>
      <c r="AC62" s="8">
        <f t="shared" si="18"/>
        <v>830</v>
      </c>
      <c r="AD62" s="8">
        <f t="shared" si="18"/>
        <v>0</v>
      </c>
      <c r="AE62" s="8">
        <f t="shared" si="18"/>
        <v>1336</v>
      </c>
      <c r="AF62" s="8">
        <f t="shared" si="18"/>
        <v>0</v>
      </c>
      <c r="AG62" s="8">
        <f t="shared" si="18"/>
        <v>0</v>
      </c>
      <c r="AH62" s="8">
        <f t="shared" si="18"/>
        <v>0</v>
      </c>
      <c r="AI62" s="8">
        <f t="shared" si="18"/>
        <v>0</v>
      </c>
      <c r="AJ62" s="8">
        <f t="shared" si="18"/>
        <v>0</v>
      </c>
      <c r="AK62" s="8">
        <f t="shared" si="18"/>
        <v>0</v>
      </c>
      <c r="AL62" s="8">
        <f t="shared" si="18"/>
        <v>0</v>
      </c>
    </row>
    <row r="63" spans="1:38" s="137" customFormat="1" ht="16.5" customHeight="1">
      <c r="A63" s="123">
        <v>1</v>
      </c>
      <c r="B63" s="10" t="s">
        <v>460</v>
      </c>
      <c r="C63" s="122"/>
      <c r="D63" s="8">
        <f t="shared" si="11"/>
        <v>94603</v>
      </c>
      <c r="E63" s="483">
        <f aca="true" t="shared" si="19" ref="E63:AL63">SUM(E64:E75)</f>
        <v>0</v>
      </c>
      <c r="F63" s="483">
        <f t="shared" si="19"/>
        <v>0</v>
      </c>
      <c r="G63" s="483">
        <f t="shared" si="19"/>
        <v>12040</v>
      </c>
      <c r="H63" s="483">
        <f t="shared" si="19"/>
        <v>2150</v>
      </c>
      <c r="I63" s="483">
        <f t="shared" si="19"/>
        <v>0</v>
      </c>
      <c r="J63" s="483">
        <f t="shared" si="19"/>
        <v>9260</v>
      </c>
      <c r="K63" s="483">
        <f t="shared" si="19"/>
        <v>0</v>
      </c>
      <c r="L63" s="483">
        <f t="shared" si="19"/>
        <v>750</v>
      </c>
      <c r="M63" s="483">
        <f t="shared" si="19"/>
        <v>0</v>
      </c>
      <c r="N63" s="483">
        <f t="shared" si="19"/>
        <v>1435</v>
      </c>
      <c r="O63" s="483">
        <f t="shared" si="19"/>
        <v>8339</v>
      </c>
      <c r="P63" s="483">
        <f t="shared" si="19"/>
        <v>0</v>
      </c>
      <c r="Q63" s="483">
        <f t="shared" si="19"/>
        <v>0</v>
      </c>
      <c r="R63" s="483">
        <f t="shared" si="19"/>
        <v>300</v>
      </c>
      <c r="S63" s="483">
        <f t="shared" si="19"/>
        <v>0</v>
      </c>
      <c r="T63" s="483">
        <f t="shared" si="19"/>
        <v>0</v>
      </c>
      <c r="U63" s="483">
        <f t="shared" si="19"/>
        <v>853</v>
      </c>
      <c r="V63" s="483">
        <f t="shared" si="19"/>
        <v>1040</v>
      </c>
      <c r="W63" s="483">
        <f t="shared" si="19"/>
        <v>22600</v>
      </c>
      <c r="X63" s="483">
        <f t="shared" si="19"/>
        <v>0</v>
      </c>
      <c r="Y63" s="483">
        <f t="shared" si="19"/>
        <v>800</v>
      </c>
      <c r="Z63" s="483">
        <f t="shared" si="19"/>
        <v>650</v>
      </c>
      <c r="AA63" s="483">
        <f t="shared" si="19"/>
        <v>31290</v>
      </c>
      <c r="AB63" s="483">
        <f t="shared" si="19"/>
        <v>1280</v>
      </c>
      <c r="AC63" s="483">
        <f t="shared" si="19"/>
        <v>830</v>
      </c>
      <c r="AD63" s="483">
        <f t="shared" si="19"/>
        <v>0</v>
      </c>
      <c r="AE63" s="483">
        <f t="shared" si="19"/>
        <v>986</v>
      </c>
      <c r="AF63" s="483">
        <f t="shared" si="19"/>
        <v>0</v>
      </c>
      <c r="AG63" s="483">
        <f t="shared" si="19"/>
        <v>0</v>
      </c>
      <c r="AH63" s="483">
        <f t="shared" si="19"/>
        <v>0</v>
      </c>
      <c r="AI63" s="483">
        <f t="shared" si="19"/>
        <v>0</v>
      </c>
      <c r="AJ63" s="483">
        <f t="shared" si="19"/>
        <v>0</v>
      </c>
      <c r="AK63" s="483">
        <f t="shared" si="19"/>
        <v>0</v>
      </c>
      <c r="AL63" s="483">
        <f t="shared" si="19"/>
        <v>0</v>
      </c>
    </row>
    <row r="64" spans="1:38" s="137" customFormat="1" ht="16.5" customHeight="1">
      <c r="A64" s="11" t="s">
        <v>57</v>
      </c>
      <c r="B64" s="13" t="s">
        <v>461</v>
      </c>
      <c r="C64" s="11"/>
      <c r="D64" s="8">
        <f t="shared" si="11"/>
        <v>0</v>
      </c>
      <c r="E64" s="482"/>
      <c r="F64" s="482"/>
      <c r="G64" s="482"/>
      <c r="H64" s="482"/>
      <c r="I64" s="482"/>
      <c r="J64" s="482"/>
      <c r="K64" s="482"/>
      <c r="L64" s="482"/>
      <c r="M64" s="482"/>
      <c r="N64" s="482"/>
      <c r="O64" s="482"/>
      <c r="P64" s="482"/>
      <c r="Q64" s="482"/>
      <c r="R64" s="482"/>
      <c r="S64" s="482"/>
      <c r="T64" s="482"/>
      <c r="U64" s="482"/>
      <c r="V64" s="482"/>
      <c r="W64" s="482"/>
      <c r="X64" s="482"/>
      <c r="Y64" s="482"/>
      <c r="Z64" s="482"/>
      <c r="AA64" s="482">
        <f>174-174</f>
        <v>0</v>
      </c>
      <c r="AB64" s="482"/>
      <c r="AC64" s="482"/>
      <c r="AD64" s="482"/>
      <c r="AE64" s="482"/>
      <c r="AF64" s="482"/>
      <c r="AG64" s="482"/>
      <c r="AH64" s="482"/>
      <c r="AI64" s="482"/>
      <c r="AJ64" s="483"/>
      <c r="AK64" s="483"/>
      <c r="AL64" s="483"/>
    </row>
    <row r="65" spans="1:38" s="137" customFormat="1" ht="31.5">
      <c r="A65" s="11" t="s">
        <v>58</v>
      </c>
      <c r="B65" s="13" t="s">
        <v>132</v>
      </c>
      <c r="C65" s="11"/>
      <c r="D65" s="8">
        <f t="shared" si="11"/>
        <v>7800</v>
      </c>
      <c r="E65" s="482"/>
      <c r="F65" s="482"/>
      <c r="G65" s="482"/>
      <c r="H65" s="482"/>
      <c r="I65" s="482"/>
      <c r="J65" s="482"/>
      <c r="K65" s="482"/>
      <c r="L65" s="482"/>
      <c r="M65" s="482"/>
      <c r="N65" s="482"/>
      <c r="O65" s="482"/>
      <c r="P65" s="482"/>
      <c r="Q65" s="482"/>
      <c r="R65" s="482"/>
      <c r="S65" s="482"/>
      <c r="T65" s="482"/>
      <c r="U65" s="482"/>
      <c r="V65" s="482"/>
      <c r="W65" s="482"/>
      <c r="X65" s="482"/>
      <c r="Y65" s="482"/>
      <c r="Z65" s="482"/>
      <c r="AA65" s="482">
        <v>7800</v>
      </c>
      <c r="AB65" s="482"/>
      <c r="AC65" s="482"/>
      <c r="AD65" s="482"/>
      <c r="AE65" s="482"/>
      <c r="AF65" s="482"/>
      <c r="AG65" s="482"/>
      <c r="AH65" s="482"/>
      <c r="AI65" s="482"/>
      <c r="AJ65" s="483"/>
      <c r="AK65" s="483"/>
      <c r="AL65" s="483"/>
    </row>
    <row r="66" spans="1:38" s="20" customFormat="1" ht="18" customHeight="1">
      <c r="A66" s="11" t="s">
        <v>59</v>
      </c>
      <c r="B66" s="496" t="s">
        <v>462</v>
      </c>
      <c r="C66" s="11"/>
      <c r="D66" s="8">
        <f t="shared" si="11"/>
        <v>3300</v>
      </c>
      <c r="E66" s="482"/>
      <c r="F66" s="483"/>
      <c r="G66" s="482"/>
      <c r="H66" s="482"/>
      <c r="I66" s="482"/>
      <c r="J66" s="482"/>
      <c r="K66" s="482"/>
      <c r="L66" s="482"/>
      <c r="M66" s="482"/>
      <c r="N66" s="482"/>
      <c r="O66" s="482"/>
      <c r="P66" s="482"/>
      <c r="Q66" s="482"/>
      <c r="R66" s="482"/>
      <c r="S66" s="482"/>
      <c r="T66" s="482"/>
      <c r="U66" s="482"/>
      <c r="V66" s="482"/>
      <c r="W66" s="482"/>
      <c r="X66" s="482"/>
      <c r="Y66" s="482"/>
      <c r="Z66" s="482"/>
      <c r="AA66" s="482">
        <v>3300</v>
      </c>
      <c r="AB66" s="482"/>
      <c r="AC66" s="482"/>
      <c r="AD66" s="482"/>
      <c r="AE66" s="482"/>
      <c r="AF66" s="482"/>
      <c r="AG66" s="482"/>
      <c r="AH66" s="482"/>
      <c r="AI66" s="483"/>
      <c r="AJ66" s="483"/>
      <c r="AK66" s="483"/>
      <c r="AL66" s="483"/>
    </row>
    <row r="67" spans="1:38" s="20" customFormat="1" ht="63">
      <c r="A67" s="11" t="s">
        <v>241</v>
      </c>
      <c r="B67" s="13" t="s">
        <v>463</v>
      </c>
      <c r="C67" s="11"/>
      <c r="D67" s="8">
        <f t="shared" si="11"/>
        <v>986</v>
      </c>
      <c r="E67" s="482"/>
      <c r="F67" s="483"/>
      <c r="G67" s="482"/>
      <c r="H67" s="482"/>
      <c r="I67" s="482"/>
      <c r="J67" s="482"/>
      <c r="K67" s="482"/>
      <c r="L67" s="482"/>
      <c r="M67" s="482"/>
      <c r="N67" s="482"/>
      <c r="O67" s="482"/>
      <c r="P67" s="482"/>
      <c r="Q67" s="482"/>
      <c r="R67" s="482"/>
      <c r="S67" s="482"/>
      <c r="T67" s="482"/>
      <c r="U67" s="482"/>
      <c r="V67" s="482"/>
      <c r="W67" s="482"/>
      <c r="X67" s="482"/>
      <c r="Y67" s="482"/>
      <c r="Z67" s="482"/>
      <c r="AA67" s="482"/>
      <c r="AB67" s="482"/>
      <c r="AC67" s="482"/>
      <c r="AD67" s="482"/>
      <c r="AE67" s="482">
        <v>986</v>
      </c>
      <c r="AF67" s="482"/>
      <c r="AG67" s="482"/>
      <c r="AH67" s="482"/>
      <c r="AI67" s="483"/>
      <c r="AJ67" s="483"/>
      <c r="AK67" s="483"/>
      <c r="AL67" s="483"/>
    </row>
    <row r="68" spans="1:38" s="20" customFormat="1" ht="16.5" customHeight="1">
      <c r="A68" s="11" t="s">
        <v>464</v>
      </c>
      <c r="B68" s="13" t="s">
        <v>246</v>
      </c>
      <c r="C68" s="11"/>
      <c r="D68" s="8">
        <f t="shared" si="11"/>
        <v>3000</v>
      </c>
      <c r="E68" s="482"/>
      <c r="F68" s="483"/>
      <c r="G68" s="482"/>
      <c r="H68" s="482"/>
      <c r="I68" s="482"/>
      <c r="J68" s="482"/>
      <c r="K68" s="482"/>
      <c r="L68" s="482"/>
      <c r="M68" s="482"/>
      <c r="N68" s="482"/>
      <c r="O68" s="482"/>
      <c r="P68" s="482"/>
      <c r="Q68" s="482"/>
      <c r="R68" s="482"/>
      <c r="S68" s="482"/>
      <c r="T68" s="482"/>
      <c r="U68" s="482"/>
      <c r="V68" s="482"/>
      <c r="W68" s="482">
        <v>3000</v>
      </c>
      <c r="X68" s="482"/>
      <c r="Y68" s="482"/>
      <c r="Z68" s="482"/>
      <c r="AA68" s="482"/>
      <c r="AB68" s="482"/>
      <c r="AC68" s="482"/>
      <c r="AD68" s="482"/>
      <c r="AE68" s="482"/>
      <c r="AF68" s="482"/>
      <c r="AG68" s="482"/>
      <c r="AH68" s="482"/>
      <c r="AI68" s="483"/>
      <c r="AJ68" s="483"/>
      <c r="AK68" s="483"/>
      <c r="AL68" s="483"/>
    </row>
    <row r="69" spans="1:38" s="20" customFormat="1" ht="16.5" customHeight="1">
      <c r="A69" s="11" t="s">
        <v>465</v>
      </c>
      <c r="B69" s="13" t="s">
        <v>466</v>
      </c>
      <c r="C69" s="11"/>
      <c r="D69" s="8">
        <f t="shared" si="11"/>
        <v>9945</v>
      </c>
      <c r="E69" s="482"/>
      <c r="F69" s="483"/>
      <c r="G69" s="482"/>
      <c r="H69" s="482"/>
      <c r="I69" s="482"/>
      <c r="J69" s="482"/>
      <c r="K69" s="482"/>
      <c r="L69" s="482"/>
      <c r="M69" s="482"/>
      <c r="N69" s="482">
        <v>985</v>
      </c>
      <c r="O69" s="482">
        <f>1710+2580+1850</f>
        <v>6140</v>
      </c>
      <c r="P69" s="482"/>
      <c r="Q69" s="482"/>
      <c r="R69" s="482"/>
      <c r="S69" s="482"/>
      <c r="T69" s="482"/>
      <c r="U69" s="482"/>
      <c r="V69" s="482">
        <v>700</v>
      </c>
      <c r="W69" s="482"/>
      <c r="X69" s="482"/>
      <c r="Y69" s="482"/>
      <c r="Z69" s="482"/>
      <c r="AA69" s="482">
        <v>2120</v>
      </c>
      <c r="AB69" s="482"/>
      <c r="AC69" s="482"/>
      <c r="AD69" s="482"/>
      <c r="AE69" s="482"/>
      <c r="AF69" s="482"/>
      <c r="AG69" s="482"/>
      <c r="AH69" s="482"/>
      <c r="AI69" s="483"/>
      <c r="AJ69" s="483"/>
      <c r="AK69" s="483"/>
      <c r="AL69" s="483"/>
    </row>
    <row r="70" spans="1:38" s="130" customFormat="1" ht="48.75" customHeight="1">
      <c r="A70" s="11" t="s">
        <v>467</v>
      </c>
      <c r="B70" s="13" t="s">
        <v>468</v>
      </c>
      <c r="C70" s="122"/>
      <c r="D70" s="8">
        <f t="shared" si="11"/>
        <v>1150</v>
      </c>
      <c r="E70" s="14"/>
      <c r="F70" s="169"/>
      <c r="G70" s="14"/>
      <c r="H70" s="14">
        <f>'[4]hvkhcn'!D46</f>
        <v>1150</v>
      </c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</row>
    <row r="71" spans="1:38" s="21" customFormat="1" ht="33.75" customHeight="1">
      <c r="A71" s="11" t="s">
        <v>469</v>
      </c>
      <c r="B71" s="13" t="s">
        <v>479</v>
      </c>
      <c r="C71" s="11"/>
      <c r="D71" s="8">
        <f t="shared" si="11"/>
        <v>16120</v>
      </c>
      <c r="E71" s="482"/>
      <c r="F71" s="482"/>
      <c r="G71" s="497"/>
      <c r="H71" s="482"/>
      <c r="I71" s="482"/>
      <c r="J71" s="482"/>
      <c r="K71" s="482"/>
      <c r="L71" s="482"/>
      <c r="M71" s="482"/>
      <c r="N71" s="482"/>
      <c r="O71" s="482"/>
      <c r="P71" s="482"/>
      <c r="Q71" s="482"/>
      <c r="R71" s="482"/>
      <c r="S71" s="482"/>
      <c r="T71" s="482"/>
      <c r="U71" s="482"/>
      <c r="V71" s="482"/>
      <c r="W71" s="482"/>
      <c r="X71" s="482"/>
      <c r="Y71" s="482"/>
      <c r="Z71" s="482"/>
      <c r="AA71" s="482">
        <v>16120</v>
      </c>
      <c r="AB71" s="482"/>
      <c r="AC71" s="482"/>
      <c r="AD71" s="482"/>
      <c r="AE71" s="482"/>
      <c r="AF71" s="483"/>
      <c r="AG71" s="483"/>
      <c r="AH71" s="483"/>
      <c r="AI71" s="483"/>
      <c r="AJ71" s="483"/>
      <c r="AK71" s="482"/>
      <c r="AL71" s="482"/>
    </row>
    <row r="72" spans="1:38" s="130" customFormat="1" ht="47.25">
      <c r="A72" s="11" t="s">
        <v>470</v>
      </c>
      <c r="B72" s="13" t="s">
        <v>471</v>
      </c>
      <c r="C72" s="122"/>
      <c r="D72" s="8">
        <f t="shared" si="11"/>
        <v>31707</v>
      </c>
      <c r="E72" s="14"/>
      <c r="F72" s="14"/>
      <c r="G72" s="14">
        <f>13990-2100</f>
        <v>11890</v>
      </c>
      <c r="H72" s="14">
        <v>250</v>
      </c>
      <c r="I72" s="14"/>
      <c r="J72" s="14">
        <f>9260-J73</f>
        <v>9225</v>
      </c>
      <c r="K72" s="14"/>
      <c r="L72" s="14">
        <f>750-L73</f>
        <v>740</v>
      </c>
      <c r="M72" s="14"/>
      <c r="N72" s="14">
        <f>240+90+120</f>
        <v>450</v>
      </c>
      <c r="O72" s="14">
        <f>759+1440-O73</f>
        <v>2179</v>
      </c>
      <c r="P72" s="14"/>
      <c r="Q72" s="14"/>
      <c r="R72" s="14">
        <f>300-R73</f>
        <v>290</v>
      </c>
      <c r="S72" s="14"/>
      <c r="T72" s="14"/>
      <c r="U72" s="14">
        <v>853</v>
      </c>
      <c r="V72" s="14">
        <f>120+220</f>
        <v>340</v>
      </c>
      <c r="W72" s="14"/>
      <c r="X72" s="14"/>
      <c r="Y72" s="14">
        <v>800</v>
      </c>
      <c r="Z72" s="14">
        <v>650</v>
      </c>
      <c r="AA72" s="14">
        <f>1200+450+300</f>
        <v>1950</v>
      </c>
      <c r="AB72" s="14">
        <v>1270</v>
      </c>
      <c r="AC72" s="14">
        <v>820</v>
      </c>
      <c r="AD72" s="14"/>
      <c r="AE72" s="14"/>
      <c r="AF72" s="14"/>
      <c r="AG72" s="14"/>
      <c r="AH72" s="14"/>
      <c r="AI72" s="14"/>
      <c r="AJ72" s="14"/>
      <c r="AK72" s="14"/>
      <c r="AL72" s="14"/>
    </row>
    <row r="73" spans="1:38" s="136" customFormat="1" ht="33.75" customHeight="1">
      <c r="A73" s="11" t="s">
        <v>472</v>
      </c>
      <c r="B73" s="500" t="s">
        <v>480</v>
      </c>
      <c r="C73" s="123"/>
      <c r="D73" s="480">
        <f t="shared" si="11"/>
        <v>245</v>
      </c>
      <c r="E73" s="481"/>
      <c r="F73" s="481"/>
      <c r="G73" s="481">
        <v>150</v>
      </c>
      <c r="H73" s="481"/>
      <c r="I73" s="481"/>
      <c r="J73" s="481">
        <v>35</v>
      </c>
      <c r="K73" s="481"/>
      <c r="L73" s="481">
        <v>10</v>
      </c>
      <c r="M73" s="481"/>
      <c r="N73" s="481"/>
      <c r="O73" s="481">
        <v>20</v>
      </c>
      <c r="P73" s="481"/>
      <c r="Q73" s="481"/>
      <c r="R73" s="481">
        <v>10</v>
      </c>
      <c r="S73" s="481"/>
      <c r="T73" s="481"/>
      <c r="U73" s="481"/>
      <c r="V73" s="481"/>
      <c r="W73" s="481"/>
      <c r="X73" s="481"/>
      <c r="Y73" s="481"/>
      <c r="Z73" s="481"/>
      <c r="AA73" s="481"/>
      <c r="AB73" s="481">
        <v>10</v>
      </c>
      <c r="AC73" s="481">
        <v>10</v>
      </c>
      <c r="AD73" s="481"/>
      <c r="AE73" s="481"/>
      <c r="AF73" s="481"/>
      <c r="AG73" s="481"/>
      <c r="AH73" s="481"/>
      <c r="AI73" s="481"/>
      <c r="AJ73" s="481"/>
      <c r="AK73" s="481"/>
      <c r="AL73" s="481"/>
    </row>
    <row r="74" spans="1:38" s="130" customFormat="1" ht="34.5" customHeight="1">
      <c r="A74" s="11" t="s">
        <v>473</v>
      </c>
      <c r="B74" s="13" t="s">
        <v>474</v>
      </c>
      <c r="C74" s="122"/>
      <c r="D74" s="8">
        <f t="shared" si="11"/>
        <v>19600</v>
      </c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>
        <v>19600</v>
      </c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</row>
    <row r="75" spans="1:38" s="130" customFormat="1" ht="50.25" customHeight="1">
      <c r="A75" s="11" t="s">
        <v>475</v>
      </c>
      <c r="B75" s="13" t="s">
        <v>476</v>
      </c>
      <c r="C75" s="122"/>
      <c r="D75" s="8">
        <f t="shared" si="11"/>
        <v>750</v>
      </c>
      <c r="E75" s="14"/>
      <c r="F75" s="14"/>
      <c r="G75" s="482"/>
      <c r="H75" s="14">
        <f>'[4]hvkhcn'!F44</f>
        <v>750</v>
      </c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</row>
    <row r="76" spans="1:38" s="130" customFormat="1" ht="21" customHeight="1">
      <c r="A76" s="123">
        <v>2</v>
      </c>
      <c r="B76" s="10" t="s">
        <v>133</v>
      </c>
      <c r="C76" s="122"/>
      <c r="D76" s="8">
        <f t="shared" si="11"/>
        <v>33700</v>
      </c>
      <c r="E76" s="8">
        <f>SUM(E77:E81)</f>
        <v>679</v>
      </c>
      <c r="F76" s="8">
        <f aca="true" t="shared" si="20" ref="F76:AL76">SUM(F77:F81)</f>
        <v>250</v>
      </c>
      <c r="G76" s="8">
        <f t="shared" si="20"/>
        <v>11034</v>
      </c>
      <c r="H76" s="8">
        <f t="shared" si="20"/>
        <v>0</v>
      </c>
      <c r="I76" s="8">
        <f t="shared" si="20"/>
        <v>0</v>
      </c>
      <c r="J76" s="8">
        <f t="shared" si="20"/>
        <v>0</v>
      </c>
      <c r="K76" s="8">
        <f t="shared" si="20"/>
        <v>0</v>
      </c>
      <c r="L76" s="8">
        <f t="shared" si="20"/>
        <v>0</v>
      </c>
      <c r="M76" s="8">
        <f t="shared" si="20"/>
        <v>1014</v>
      </c>
      <c r="N76" s="8">
        <f t="shared" si="20"/>
        <v>0</v>
      </c>
      <c r="O76" s="8">
        <f t="shared" si="20"/>
        <v>0</v>
      </c>
      <c r="P76" s="8">
        <f t="shared" si="20"/>
        <v>0</v>
      </c>
      <c r="Q76" s="8">
        <f t="shared" si="20"/>
        <v>0</v>
      </c>
      <c r="R76" s="8">
        <f t="shared" si="20"/>
        <v>0</v>
      </c>
      <c r="S76" s="8">
        <f t="shared" si="20"/>
        <v>0</v>
      </c>
      <c r="T76" s="8">
        <f t="shared" si="20"/>
        <v>0</v>
      </c>
      <c r="U76" s="8">
        <f t="shared" si="20"/>
        <v>0</v>
      </c>
      <c r="V76" s="8">
        <f t="shared" si="20"/>
        <v>0</v>
      </c>
      <c r="W76" s="8">
        <f t="shared" si="20"/>
        <v>19922</v>
      </c>
      <c r="X76" s="8">
        <f t="shared" si="20"/>
        <v>0</v>
      </c>
      <c r="Y76" s="8">
        <f>SUM(Y77:Y81)</f>
        <v>262</v>
      </c>
      <c r="Z76" s="8">
        <f t="shared" si="20"/>
        <v>173</v>
      </c>
      <c r="AA76" s="8">
        <f t="shared" si="20"/>
        <v>366</v>
      </c>
      <c r="AB76" s="8">
        <f t="shared" si="20"/>
        <v>0</v>
      </c>
      <c r="AC76" s="8">
        <f t="shared" si="20"/>
        <v>0</v>
      </c>
      <c r="AD76" s="8">
        <f t="shared" si="20"/>
        <v>0</v>
      </c>
      <c r="AE76" s="8">
        <f t="shared" si="20"/>
        <v>0</v>
      </c>
      <c r="AF76" s="8">
        <f t="shared" si="20"/>
        <v>0</v>
      </c>
      <c r="AG76" s="8">
        <f t="shared" si="20"/>
        <v>0</v>
      </c>
      <c r="AH76" s="8">
        <f t="shared" si="20"/>
        <v>0</v>
      </c>
      <c r="AI76" s="8">
        <f t="shared" si="20"/>
        <v>0</v>
      </c>
      <c r="AJ76" s="8">
        <f t="shared" si="20"/>
        <v>0</v>
      </c>
      <c r="AK76" s="8">
        <f t="shared" si="20"/>
        <v>0</v>
      </c>
      <c r="AL76" s="8">
        <f t="shared" si="20"/>
        <v>0</v>
      </c>
    </row>
    <row r="77" spans="1:38" s="130" customFormat="1" ht="21" customHeight="1">
      <c r="A77" s="11"/>
      <c r="B77" s="13" t="s">
        <v>134</v>
      </c>
      <c r="C77" s="122"/>
      <c r="D77" s="8">
        <f aca="true" t="shared" si="21" ref="D77:D108">SUM(E77:AL77)</f>
        <v>6775</v>
      </c>
      <c r="E77" s="14">
        <v>400</v>
      </c>
      <c r="F77" s="14">
        <v>200</v>
      </c>
      <c r="G77" s="14">
        <v>395</v>
      </c>
      <c r="H77" s="14"/>
      <c r="I77" s="14"/>
      <c r="J77" s="14"/>
      <c r="K77" s="498"/>
      <c r="L77" s="14"/>
      <c r="M77" s="14">
        <v>125</v>
      </c>
      <c r="N77" s="14"/>
      <c r="O77" s="14"/>
      <c r="P77" s="14"/>
      <c r="Q77" s="14"/>
      <c r="R77" s="14"/>
      <c r="S77" s="14"/>
      <c r="T77" s="14"/>
      <c r="U77" s="14"/>
      <c r="V77" s="14"/>
      <c r="W77" s="14">
        <v>5460</v>
      </c>
      <c r="X77" s="14"/>
      <c r="Y77" s="14"/>
      <c r="Z77" s="14">
        <v>70</v>
      </c>
      <c r="AA77" s="14">
        <v>125</v>
      </c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</row>
    <row r="78" spans="1:38" s="130" customFormat="1" ht="21" customHeight="1">
      <c r="A78" s="11"/>
      <c r="B78" s="13" t="s">
        <v>135</v>
      </c>
      <c r="C78" s="122"/>
      <c r="D78" s="8">
        <f t="shared" si="21"/>
        <v>1010</v>
      </c>
      <c r="E78" s="14">
        <v>211</v>
      </c>
      <c r="F78" s="14"/>
      <c r="G78" s="14">
        <v>42</v>
      </c>
      <c r="H78" s="14"/>
      <c r="I78" s="14"/>
      <c r="J78" s="14"/>
      <c r="K78" s="498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>
        <v>670</v>
      </c>
      <c r="X78" s="14"/>
      <c r="Y78" s="14"/>
      <c r="Z78" s="14">
        <v>50</v>
      </c>
      <c r="AA78" s="14">
        <v>37</v>
      </c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</row>
    <row r="79" spans="1:38" s="130" customFormat="1" ht="21" customHeight="1">
      <c r="A79" s="11"/>
      <c r="B79" s="13" t="s">
        <v>239</v>
      </c>
      <c r="C79" s="122"/>
      <c r="D79" s="8">
        <f t="shared" si="21"/>
        <v>2752</v>
      </c>
      <c r="E79" s="14">
        <v>68</v>
      </c>
      <c r="F79" s="14">
        <v>50</v>
      </c>
      <c r="G79" s="14">
        <v>939</v>
      </c>
      <c r="H79" s="14"/>
      <c r="I79" s="14"/>
      <c r="J79" s="14"/>
      <c r="K79" s="498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>
        <v>1310</v>
      </c>
      <c r="X79" s="14"/>
      <c r="Y79" s="14">
        <v>262</v>
      </c>
      <c r="Z79" s="14">
        <v>53</v>
      </c>
      <c r="AA79" s="14">
        <v>70</v>
      </c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</row>
    <row r="80" spans="1:38" s="130" customFormat="1" ht="20.25" customHeight="1">
      <c r="A80" s="11"/>
      <c r="B80" s="13" t="s">
        <v>136</v>
      </c>
      <c r="C80" s="122"/>
      <c r="D80" s="8">
        <f t="shared" si="21"/>
        <v>23163</v>
      </c>
      <c r="E80" s="14"/>
      <c r="F80" s="169"/>
      <c r="G80" s="14">
        <v>9658</v>
      </c>
      <c r="H80" s="8"/>
      <c r="I80" s="14"/>
      <c r="J80" s="8"/>
      <c r="K80" s="8"/>
      <c r="L80" s="8"/>
      <c r="M80" s="14">
        <v>889</v>
      </c>
      <c r="N80" s="8"/>
      <c r="O80" s="8"/>
      <c r="P80" s="8"/>
      <c r="Q80" s="8"/>
      <c r="R80" s="8"/>
      <c r="S80" s="8"/>
      <c r="T80" s="8"/>
      <c r="U80" s="8"/>
      <c r="V80" s="8"/>
      <c r="W80" s="14">
        <v>12482</v>
      </c>
      <c r="X80" s="8"/>
      <c r="Y80" s="14"/>
      <c r="Z80" s="8"/>
      <c r="AA80" s="14">
        <v>134</v>
      </c>
      <c r="AB80" s="8"/>
      <c r="AC80" s="8"/>
      <c r="AD80" s="8"/>
      <c r="AE80" s="14"/>
      <c r="AF80" s="8"/>
      <c r="AG80" s="8"/>
      <c r="AH80" s="8"/>
      <c r="AI80" s="8"/>
      <c r="AJ80" s="8"/>
      <c r="AK80" s="8"/>
      <c r="AL80" s="8"/>
    </row>
    <row r="81" spans="1:40" s="21" customFormat="1" ht="20.25" customHeight="1">
      <c r="A81" s="11"/>
      <c r="B81" s="13" t="s">
        <v>137</v>
      </c>
      <c r="C81" s="11"/>
      <c r="D81" s="8">
        <f t="shared" si="21"/>
        <v>0</v>
      </c>
      <c r="E81" s="482"/>
      <c r="F81" s="12"/>
      <c r="G81" s="482"/>
      <c r="H81" s="482"/>
      <c r="I81" s="482"/>
      <c r="J81" s="482"/>
      <c r="K81" s="482"/>
      <c r="L81" s="482"/>
      <c r="M81" s="482"/>
      <c r="N81" s="482"/>
      <c r="O81" s="482"/>
      <c r="P81" s="482"/>
      <c r="Q81" s="482"/>
      <c r="R81" s="482"/>
      <c r="S81" s="482"/>
      <c r="T81" s="482"/>
      <c r="U81" s="482"/>
      <c r="V81" s="482"/>
      <c r="W81" s="482"/>
      <c r="X81" s="482"/>
      <c r="Y81" s="482"/>
      <c r="Z81" s="482"/>
      <c r="AA81" s="482"/>
      <c r="AB81" s="482"/>
      <c r="AC81" s="482"/>
      <c r="AD81" s="482"/>
      <c r="AE81" s="482"/>
      <c r="AF81" s="482"/>
      <c r="AG81" s="482"/>
      <c r="AH81" s="14"/>
      <c r="AI81" s="482"/>
      <c r="AJ81" s="482"/>
      <c r="AK81" s="482"/>
      <c r="AL81" s="482"/>
      <c r="AM81" s="130"/>
      <c r="AN81" s="130"/>
    </row>
    <row r="82" spans="1:38" s="138" customFormat="1" ht="30.75" customHeight="1">
      <c r="A82" s="123">
        <v>3</v>
      </c>
      <c r="B82" s="10" t="s">
        <v>138</v>
      </c>
      <c r="C82" s="123"/>
      <c r="D82" s="8">
        <f t="shared" si="21"/>
        <v>117331</v>
      </c>
      <c r="E82" s="8">
        <f aca="true" t="shared" si="22" ref="E82:AL82">SUM(E83:E85)</f>
        <v>55220</v>
      </c>
      <c r="F82" s="8">
        <f t="shared" si="22"/>
        <v>0</v>
      </c>
      <c r="G82" s="8">
        <f t="shared" si="22"/>
        <v>37328</v>
      </c>
      <c r="H82" s="8">
        <f t="shared" si="22"/>
        <v>0</v>
      </c>
      <c r="I82" s="8">
        <f t="shared" si="22"/>
        <v>9783</v>
      </c>
      <c r="J82" s="8">
        <f t="shared" si="22"/>
        <v>0</v>
      </c>
      <c r="K82" s="8">
        <f t="shared" si="22"/>
        <v>0</v>
      </c>
      <c r="L82" s="8">
        <f t="shared" si="22"/>
        <v>0</v>
      </c>
      <c r="M82" s="8">
        <f t="shared" si="22"/>
        <v>0</v>
      </c>
      <c r="N82" s="8">
        <f t="shared" si="22"/>
        <v>0</v>
      </c>
      <c r="O82" s="8">
        <f t="shared" si="22"/>
        <v>0</v>
      </c>
      <c r="P82" s="8">
        <f t="shared" si="22"/>
        <v>0</v>
      </c>
      <c r="Q82" s="8">
        <f t="shared" si="22"/>
        <v>0</v>
      </c>
      <c r="R82" s="8">
        <f t="shared" si="22"/>
        <v>0</v>
      </c>
      <c r="S82" s="8">
        <f t="shared" si="22"/>
        <v>0</v>
      </c>
      <c r="T82" s="8">
        <f t="shared" si="22"/>
        <v>0</v>
      </c>
      <c r="U82" s="8">
        <f t="shared" si="22"/>
        <v>0</v>
      </c>
      <c r="V82" s="8">
        <f t="shared" si="22"/>
        <v>0</v>
      </c>
      <c r="W82" s="8">
        <f t="shared" si="22"/>
        <v>0</v>
      </c>
      <c r="X82" s="8">
        <f t="shared" si="22"/>
        <v>0</v>
      </c>
      <c r="Y82" s="8">
        <f t="shared" si="22"/>
        <v>0</v>
      </c>
      <c r="Z82" s="8">
        <f t="shared" si="22"/>
        <v>0</v>
      </c>
      <c r="AA82" s="8">
        <f t="shared" si="22"/>
        <v>15000</v>
      </c>
      <c r="AB82" s="8">
        <f t="shared" si="22"/>
        <v>0</v>
      </c>
      <c r="AC82" s="8">
        <f t="shared" si="22"/>
        <v>0</v>
      </c>
      <c r="AD82" s="8">
        <f t="shared" si="22"/>
        <v>0</v>
      </c>
      <c r="AE82" s="8">
        <f t="shared" si="22"/>
        <v>0</v>
      </c>
      <c r="AF82" s="8">
        <f t="shared" si="22"/>
        <v>0</v>
      </c>
      <c r="AG82" s="8">
        <f t="shared" si="22"/>
        <v>0</v>
      </c>
      <c r="AH82" s="8">
        <f t="shared" si="22"/>
        <v>0</v>
      </c>
      <c r="AI82" s="8">
        <f t="shared" si="22"/>
        <v>0</v>
      </c>
      <c r="AJ82" s="8">
        <f t="shared" si="22"/>
        <v>0</v>
      </c>
      <c r="AK82" s="8">
        <f t="shared" si="22"/>
        <v>0</v>
      </c>
      <c r="AL82" s="8">
        <f t="shared" si="22"/>
        <v>0</v>
      </c>
    </row>
    <row r="83" spans="1:38" s="139" customFormat="1" ht="34.5" customHeight="1">
      <c r="A83" s="11" t="s">
        <v>78</v>
      </c>
      <c r="B83" s="13" t="s">
        <v>139</v>
      </c>
      <c r="C83" s="11"/>
      <c r="D83" s="8">
        <f t="shared" si="21"/>
        <v>102331</v>
      </c>
      <c r="E83" s="482">
        <f>'[4]nlnt'!D58</f>
        <v>55220</v>
      </c>
      <c r="F83" s="482"/>
      <c r="G83" s="497">
        <f>'[4]tdc'!D81</f>
        <v>37328</v>
      </c>
      <c r="H83" s="482"/>
      <c r="I83" s="482">
        <v>9783</v>
      </c>
      <c r="J83" s="482"/>
      <c r="K83" s="482"/>
      <c r="L83" s="482"/>
      <c r="M83" s="482"/>
      <c r="N83" s="482"/>
      <c r="O83" s="482"/>
      <c r="P83" s="482"/>
      <c r="Q83" s="482"/>
      <c r="R83" s="482"/>
      <c r="S83" s="482"/>
      <c r="T83" s="482"/>
      <c r="U83" s="482"/>
      <c r="V83" s="482"/>
      <c r="W83" s="482"/>
      <c r="X83" s="482"/>
      <c r="Y83" s="482"/>
      <c r="Z83" s="482"/>
      <c r="AA83" s="482"/>
      <c r="AB83" s="482"/>
      <c r="AC83" s="482"/>
      <c r="AD83" s="482"/>
      <c r="AE83" s="482"/>
      <c r="AF83" s="482"/>
      <c r="AG83" s="482"/>
      <c r="AH83" s="482"/>
      <c r="AI83" s="482"/>
      <c r="AJ83" s="482"/>
      <c r="AK83" s="482"/>
      <c r="AL83" s="482"/>
    </row>
    <row r="84" spans="1:38" s="21" customFormat="1" ht="33.75" customHeight="1" hidden="1">
      <c r="A84" s="11" t="s">
        <v>79</v>
      </c>
      <c r="B84" s="13" t="s">
        <v>140</v>
      </c>
      <c r="C84" s="11"/>
      <c r="D84" s="8">
        <f t="shared" si="21"/>
        <v>0</v>
      </c>
      <c r="E84" s="482"/>
      <c r="F84" s="482"/>
      <c r="G84" s="497"/>
      <c r="H84" s="482"/>
      <c r="I84" s="482"/>
      <c r="J84" s="482"/>
      <c r="K84" s="482"/>
      <c r="L84" s="482"/>
      <c r="M84" s="482"/>
      <c r="N84" s="482"/>
      <c r="O84" s="482"/>
      <c r="P84" s="482"/>
      <c r="Q84" s="482"/>
      <c r="R84" s="482"/>
      <c r="S84" s="482"/>
      <c r="T84" s="482"/>
      <c r="U84" s="482"/>
      <c r="V84" s="482"/>
      <c r="W84" s="482"/>
      <c r="X84" s="482"/>
      <c r="Y84" s="482"/>
      <c r="Z84" s="482"/>
      <c r="AA84" s="482"/>
      <c r="AB84" s="482"/>
      <c r="AC84" s="482"/>
      <c r="AD84" s="482"/>
      <c r="AE84" s="482"/>
      <c r="AF84" s="483"/>
      <c r="AG84" s="483"/>
      <c r="AH84" s="483"/>
      <c r="AI84" s="483"/>
      <c r="AJ84" s="483"/>
      <c r="AK84" s="482"/>
      <c r="AL84" s="482"/>
    </row>
    <row r="85" spans="1:38" s="21" customFormat="1" ht="33.75" customHeight="1">
      <c r="A85" s="11" t="s">
        <v>79</v>
      </c>
      <c r="B85" s="13" t="s">
        <v>481</v>
      </c>
      <c r="C85" s="11"/>
      <c r="D85" s="8">
        <f t="shared" si="21"/>
        <v>15000</v>
      </c>
      <c r="E85" s="482"/>
      <c r="F85" s="482"/>
      <c r="G85" s="499"/>
      <c r="H85" s="482"/>
      <c r="I85" s="482"/>
      <c r="J85" s="482"/>
      <c r="K85" s="482"/>
      <c r="L85" s="482"/>
      <c r="M85" s="482"/>
      <c r="N85" s="482"/>
      <c r="O85" s="482"/>
      <c r="P85" s="482"/>
      <c r="Q85" s="482"/>
      <c r="R85" s="482"/>
      <c r="S85" s="482"/>
      <c r="T85" s="482"/>
      <c r="U85" s="482"/>
      <c r="V85" s="482"/>
      <c r="W85" s="482"/>
      <c r="X85" s="482"/>
      <c r="Y85" s="482"/>
      <c r="Z85" s="482"/>
      <c r="AA85" s="482">
        <v>15000</v>
      </c>
      <c r="AB85" s="482"/>
      <c r="AC85" s="482"/>
      <c r="AD85" s="482"/>
      <c r="AE85" s="482"/>
      <c r="AF85" s="483"/>
      <c r="AG85" s="483"/>
      <c r="AH85" s="483"/>
      <c r="AI85" s="483"/>
      <c r="AJ85" s="483"/>
      <c r="AK85" s="482"/>
      <c r="AL85" s="482"/>
    </row>
    <row r="86" spans="1:38" s="140" customFormat="1" ht="18" customHeight="1">
      <c r="A86" s="123">
        <v>4</v>
      </c>
      <c r="B86" s="10" t="s">
        <v>26</v>
      </c>
      <c r="C86" s="123"/>
      <c r="D86" s="8">
        <f t="shared" si="21"/>
        <v>350</v>
      </c>
      <c r="E86" s="8">
        <f>SUM(E87:E88)</f>
        <v>0</v>
      </c>
      <c r="F86" s="8">
        <f aca="true" t="shared" si="23" ref="F86:AL86">SUM(F87:F88)</f>
        <v>0</v>
      </c>
      <c r="G86" s="8">
        <f t="shared" si="23"/>
        <v>0</v>
      </c>
      <c r="H86" s="8">
        <f t="shared" si="23"/>
        <v>0</v>
      </c>
      <c r="I86" s="8">
        <f t="shared" si="23"/>
        <v>0</v>
      </c>
      <c r="J86" s="8">
        <f t="shared" si="23"/>
        <v>0</v>
      </c>
      <c r="K86" s="8">
        <f t="shared" si="23"/>
        <v>0</v>
      </c>
      <c r="L86" s="8">
        <f t="shared" si="23"/>
        <v>0</v>
      </c>
      <c r="M86" s="8">
        <f t="shared" si="23"/>
        <v>0</v>
      </c>
      <c r="N86" s="8">
        <f t="shared" si="23"/>
        <v>0</v>
      </c>
      <c r="O86" s="8">
        <f t="shared" si="23"/>
        <v>0</v>
      </c>
      <c r="P86" s="8">
        <f t="shared" si="23"/>
        <v>0</v>
      </c>
      <c r="Q86" s="8">
        <f t="shared" si="23"/>
        <v>0</v>
      </c>
      <c r="R86" s="8">
        <f t="shared" si="23"/>
        <v>0</v>
      </c>
      <c r="S86" s="8">
        <f t="shared" si="23"/>
        <v>0</v>
      </c>
      <c r="T86" s="8">
        <f t="shared" si="23"/>
        <v>0</v>
      </c>
      <c r="U86" s="8">
        <f t="shared" si="23"/>
        <v>0</v>
      </c>
      <c r="V86" s="8">
        <f t="shared" si="23"/>
        <v>0</v>
      </c>
      <c r="W86" s="8">
        <f t="shared" si="23"/>
        <v>0</v>
      </c>
      <c r="X86" s="8">
        <f t="shared" si="23"/>
        <v>0</v>
      </c>
      <c r="Y86" s="8">
        <f t="shared" si="23"/>
        <v>0</v>
      </c>
      <c r="Z86" s="8">
        <f t="shared" si="23"/>
        <v>0</v>
      </c>
      <c r="AA86" s="8">
        <f t="shared" si="23"/>
        <v>0</v>
      </c>
      <c r="AB86" s="8">
        <f t="shared" si="23"/>
        <v>0</v>
      </c>
      <c r="AC86" s="8">
        <f t="shared" si="23"/>
        <v>0</v>
      </c>
      <c r="AD86" s="8">
        <f t="shared" si="23"/>
        <v>0</v>
      </c>
      <c r="AE86" s="8">
        <f t="shared" si="23"/>
        <v>350</v>
      </c>
      <c r="AF86" s="8">
        <f t="shared" si="23"/>
        <v>0</v>
      </c>
      <c r="AG86" s="8">
        <f t="shared" si="23"/>
        <v>0</v>
      </c>
      <c r="AH86" s="8">
        <f t="shared" si="23"/>
        <v>0</v>
      </c>
      <c r="AI86" s="8">
        <f t="shared" si="23"/>
        <v>0</v>
      </c>
      <c r="AJ86" s="8">
        <f t="shared" si="23"/>
        <v>0</v>
      </c>
      <c r="AK86" s="8">
        <f t="shared" si="23"/>
        <v>0</v>
      </c>
      <c r="AL86" s="8">
        <f t="shared" si="23"/>
        <v>0</v>
      </c>
    </row>
    <row r="87" spans="1:38" s="21" customFormat="1" ht="33" customHeight="1" hidden="1">
      <c r="A87" s="11" t="s">
        <v>78</v>
      </c>
      <c r="B87" s="13" t="s">
        <v>141</v>
      </c>
      <c r="C87" s="11"/>
      <c r="D87" s="8">
        <f t="shared" si="21"/>
        <v>0</v>
      </c>
      <c r="E87" s="482"/>
      <c r="F87" s="482"/>
      <c r="G87" s="482"/>
      <c r="H87" s="482"/>
      <c r="I87" s="482"/>
      <c r="J87" s="482"/>
      <c r="K87" s="482"/>
      <c r="L87" s="482"/>
      <c r="M87" s="482"/>
      <c r="N87" s="482"/>
      <c r="O87" s="482"/>
      <c r="P87" s="482"/>
      <c r="Q87" s="482"/>
      <c r="R87" s="482"/>
      <c r="S87" s="482"/>
      <c r="T87" s="482"/>
      <c r="U87" s="482"/>
      <c r="V87" s="482"/>
      <c r="W87" s="482"/>
      <c r="X87" s="482"/>
      <c r="Y87" s="482"/>
      <c r="Z87" s="482"/>
      <c r="AA87" s="482"/>
      <c r="AB87" s="482"/>
      <c r="AC87" s="482"/>
      <c r="AD87" s="482"/>
      <c r="AE87" s="482"/>
      <c r="AF87" s="482"/>
      <c r="AG87" s="482"/>
      <c r="AH87" s="482"/>
      <c r="AI87" s="482"/>
      <c r="AJ87" s="482"/>
      <c r="AK87" s="482"/>
      <c r="AL87" s="482"/>
    </row>
    <row r="88" spans="1:38" s="21" customFormat="1" ht="33" customHeight="1">
      <c r="A88" s="11" t="s">
        <v>78</v>
      </c>
      <c r="B88" s="13" t="s">
        <v>167</v>
      </c>
      <c r="C88" s="11"/>
      <c r="D88" s="8">
        <f t="shared" si="21"/>
        <v>350</v>
      </c>
      <c r="E88" s="482"/>
      <c r="F88" s="482"/>
      <c r="G88" s="482"/>
      <c r="H88" s="482"/>
      <c r="I88" s="482"/>
      <c r="J88" s="482"/>
      <c r="K88" s="482"/>
      <c r="L88" s="482"/>
      <c r="M88" s="482"/>
      <c r="N88" s="482"/>
      <c r="O88" s="482"/>
      <c r="P88" s="482"/>
      <c r="Q88" s="482"/>
      <c r="R88" s="482"/>
      <c r="S88" s="482"/>
      <c r="T88" s="482"/>
      <c r="U88" s="482"/>
      <c r="V88" s="482"/>
      <c r="W88" s="482"/>
      <c r="X88" s="482"/>
      <c r="Y88" s="482"/>
      <c r="Z88" s="482"/>
      <c r="AA88" s="482"/>
      <c r="AB88" s="482"/>
      <c r="AC88" s="482"/>
      <c r="AD88" s="482"/>
      <c r="AE88" s="482">
        <v>350</v>
      </c>
      <c r="AF88" s="482"/>
      <c r="AG88" s="482"/>
      <c r="AH88" s="482">
        <f>9893-9893</f>
        <v>0</v>
      </c>
      <c r="AI88" s="482"/>
      <c r="AJ88" s="482"/>
      <c r="AK88" s="482"/>
      <c r="AL88" s="482"/>
    </row>
    <row r="89" spans="1:38" s="143" customFormat="1" ht="15.75">
      <c r="A89" s="124"/>
      <c r="B89" s="144" t="s">
        <v>446</v>
      </c>
      <c r="C89" s="124"/>
      <c r="D89" s="8">
        <f t="shared" si="21"/>
        <v>245984</v>
      </c>
      <c r="E89" s="484">
        <f aca="true" t="shared" si="24" ref="E89:AL89">SUM(E90:E92)</f>
        <v>55899</v>
      </c>
      <c r="F89" s="484">
        <f t="shared" si="24"/>
        <v>250</v>
      </c>
      <c r="G89" s="484">
        <f t="shared" si="24"/>
        <v>60402</v>
      </c>
      <c r="H89" s="484">
        <f t="shared" si="24"/>
        <v>2150</v>
      </c>
      <c r="I89" s="484">
        <f t="shared" si="24"/>
        <v>9783</v>
      </c>
      <c r="J89" s="484">
        <f t="shared" si="24"/>
        <v>9260</v>
      </c>
      <c r="K89" s="484">
        <f t="shared" si="24"/>
        <v>0</v>
      </c>
      <c r="L89" s="484">
        <f t="shared" si="24"/>
        <v>750</v>
      </c>
      <c r="M89" s="484">
        <f t="shared" si="24"/>
        <v>1014</v>
      </c>
      <c r="N89" s="484">
        <f t="shared" si="24"/>
        <v>1435</v>
      </c>
      <c r="O89" s="484">
        <f t="shared" si="24"/>
        <v>8339</v>
      </c>
      <c r="P89" s="484">
        <f t="shared" si="24"/>
        <v>0</v>
      </c>
      <c r="Q89" s="484">
        <f t="shared" si="24"/>
        <v>0</v>
      </c>
      <c r="R89" s="484">
        <f t="shared" si="24"/>
        <v>300</v>
      </c>
      <c r="S89" s="484">
        <f t="shared" si="24"/>
        <v>0</v>
      </c>
      <c r="T89" s="484">
        <f t="shared" si="24"/>
        <v>0</v>
      </c>
      <c r="U89" s="484">
        <f t="shared" si="24"/>
        <v>853</v>
      </c>
      <c r="V89" s="484">
        <f t="shared" si="24"/>
        <v>1040</v>
      </c>
      <c r="W89" s="484">
        <f t="shared" si="24"/>
        <v>42522</v>
      </c>
      <c r="X89" s="484">
        <f t="shared" si="24"/>
        <v>0</v>
      </c>
      <c r="Y89" s="484">
        <f t="shared" si="24"/>
        <v>1062</v>
      </c>
      <c r="Z89" s="484">
        <f t="shared" si="24"/>
        <v>823</v>
      </c>
      <c r="AA89" s="484">
        <f t="shared" si="24"/>
        <v>46656</v>
      </c>
      <c r="AB89" s="484">
        <f t="shared" si="24"/>
        <v>1280</v>
      </c>
      <c r="AC89" s="484">
        <f t="shared" si="24"/>
        <v>830</v>
      </c>
      <c r="AD89" s="484">
        <f t="shared" si="24"/>
        <v>0</v>
      </c>
      <c r="AE89" s="484">
        <f t="shared" si="24"/>
        <v>1336</v>
      </c>
      <c r="AF89" s="484">
        <f t="shared" si="24"/>
        <v>0</v>
      </c>
      <c r="AG89" s="484">
        <f t="shared" si="24"/>
        <v>0</v>
      </c>
      <c r="AH89" s="484">
        <f t="shared" si="24"/>
        <v>0</v>
      </c>
      <c r="AI89" s="484">
        <f t="shared" si="24"/>
        <v>0</v>
      </c>
      <c r="AJ89" s="484">
        <f t="shared" si="24"/>
        <v>0</v>
      </c>
      <c r="AK89" s="484">
        <f t="shared" si="24"/>
        <v>0</v>
      </c>
      <c r="AL89" s="484">
        <f t="shared" si="24"/>
        <v>0</v>
      </c>
    </row>
    <row r="90" spans="1:38" s="143" customFormat="1" ht="15.75">
      <c r="A90" s="124"/>
      <c r="B90" s="500" t="s">
        <v>24</v>
      </c>
      <c r="C90" s="124">
        <v>12</v>
      </c>
      <c r="D90" s="480">
        <f t="shared" si="21"/>
        <v>215801</v>
      </c>
      <c r="E90" s="484">
        <f aca="true" t="shared" si="25" ref="E90:AL90">E62-E91-E92</f>
        <v>55499</v>
      </c>
      <c r="F90" s="484">
        <f t="shared" si="25"/>
        <v>50</v>
      </c>
      <c r="G90" s="484">
        <f t="shared" si="25"/>
        <v>50199</v>
      </c>
      <c r="H90" s="484">
        <f t="shared" si="25"/>
        <v>2150</v>
      </c>
      <c r="I90" s="484">
        <f t="shared" si="25"/>
        <v>9783</v>
      </c>
      <c r="J90" s="484">
        <f t="shared" si="25"/>
        <v>9225</v>
      </c>
      <c r="K90" s="484">
        <f t="shared" si="25"/>
        <v>0</v>
      </c>
      <c r="L90" s="484">
        <f t="shared" si="25"/>
        <v>740</v>
      </c>
      <c r="M90" s="484">
        <f t="shared" si="25"/>
        <v>0</v>
      </c>
      <c r="N90" s="484">
        <f t="shared" si="25"/>
        <v>1435</v>
      </c>
      <c r="O90" s="484">
        <f t="shared" si="25"/>
        <v>8319</v>
      </c>
      <c r="P90" s="484">
        <f t="shared" si="25"/>
        <v>0</v>
      </c>
      <c r="Q90" s="484">
        <f t="shared" si="25"/>
        <v>0</v>
      </c>
      <c r="R90" s="484">
        <f t="shared" si="25"/>
        <v>290</v>
      </c>
      <c r="S90" s="484">
        <f t="shared" si="25"/>
        <v>0</v>
      </c>
      <c r="T90" s="484">
        <f t="shared" si="25"/>
        <v>0</v>
      </c>
      <c r="U90" s="484">
        <f t="shared" si="25"/>
        <v>853</v>
      </c>
      <c r="V90" s="484">
        <f t="shared" si="25"/>
        <v>1040</v>
      </c>
      <c r="W90" s="484">
        <f t="shared" si="25"/>
        <v>24580</v>
      </c>
      <c r="X90" s="484">
        <f t="shared" si="25"/>
        <v>0</v>
      </c>
      <c r="Y90" s="484">
        <f t="shared" si="25"/>
        <v>1062</v>
      </c>
      <c r="Z90" s="484">
        <f t="shared" si="25"/>
        <v>753</v>
      </c>
      <c r="AA90" s="484">
        <f t="shared" si="25"/>
        <v>46397</v>
      </c>
      <c r="AB90" s="484">
        <f t="shared" si="25"/>
        <v>1270</v>
      </c>
      <c r="AC90" s="484">
        <f t="shared" si="25"/>
        <v>820</v>
      </c>
      <c r="AD90" s="484">
        <f t="shared" si="25"/>
        <v>0</v>
      </c>
      <c r="AE90" s="484">
        <f t="shared" si="25"/>
        <v>1336</v>
      </c>
      <c r="AF90" s="484">
        <f t="shared" si="25"/>
        <v>0</v>
      </c>
      <c r="AG90" s="484">
        <f t="shared" si="25"/>
        <v>0</v>
      </c>
      <c r="AH90" s="484">
        <f t="shared" si="25"/>
        <v>0</v>
      </c>
      <c r="AI90" s="484">
        <f t="shared" si="25"/>
        <v>0</v>
      </c>
      <c r="AJ90" s="484">
        <f t="shared" si="25"/>
        <v>0</v>
      </c>
      <c r="AK90" s="484">
        <f t="shared" si="25"/>
        <v>0</v>
      </c>
      <c r="AL90" s="484">
        <f t="shared" si="25"/>
        <v>0</v>
      </c>
    </row>
    <row r="91" spans="1:38" s="431" customFormat="1" ht="31.5">
      <c r="A91" s="426"/>
      <c r="B91" s="493" t="s">
        <v>459</v>
      </c>
      <c r="C91" s="426">
        <v>14</v>
      </c>
      <c r="D91" s="494">
        <f t="shared" si="21"/>
        <v>245</v>
      </c>
      <c r="E91" s="446">
        <f aca="true" t="shared" si="26" ref="E91:AL91">E73</f>
        <v>0</v>
      </c>
      <c r="F91" s="446">
        <f t="shared" si="26"/>
        <v>0</v>
      </c>
      <c r="G91" s="446">
        <f t="shared" si="26"/>
        <v>150</v>
      </c>
      <c r="H91" s="446">
        <f t="shared" si="26"/>
        <v>0</v>
      </c>
      <c r="I91" s="446">
        <f t="shared" si="26"/>
        <v>0</v>
      </c>
      <c r="J91" s="446">
        <f t="shared" si="26"/>
        <v>35</v>
      </c>
      <c r="K91" s="446">
        <f t="shared" si="26"/>
        <v>0</v>
      </c>
      <c r="L91" s="446">
        <f t="shared" si="26"/>
        <v>10</v>
      </c>
      <c r="M91" s="446">
        <f t="shared" si="26"/>
        <v>0</v>
      </c>
      <c r="N91" s="446">
        <f t="shared" si="26"/>
        <v>0</v>
      </c>
      <c r="O91" s="446">
        <f t="shared" si="26"/>
        <v>20</v>
      </c>
      <c r="P91" s="446">
        <f t="shared" si="26"/>
        <v>0</v>
      </c>
      <c r="Q91" s="446">
        <f t="shared" si="26"/>
        <v>0</v>
      </c>
      <c r="R91" s="446">
        <f t="shared" si="26"/>
        <v>10</v>
      </c>
      <c r="S91" s="446">
        <f t="shared" si="26"/>
        <v>0</v>
      </c>
      <c r="T91" s="446">
        <f t="shared" si="26"/>
        <v>0</v>
      </c>
      <c r="U91" s="446">
        <f t="shared" si="26"/>
        <v>0</v>
      </c>
      <c r="V91" s="446">
        <f t="shared" si="26"/>
        <v>0</v>
      </c>
      <c r="W91" s="446">
        <f t="shared" si="26"/>
        <v>0</v>
      </c>
      <c r="X91" s="446">
        <f t="shared" si="26"/>
        <v>0</v>
      </c>
      <c r="Y91" s="446">
        <f t="shared" si="26"/>
        <v>0</v>
      </c>
      <c r="Z91" s="446">
        <f t="shared" si="26"/>
        <v>0</v>
      </c>
      <c r="AA91" s="446">
        <f t="shared" si="26"/>
        <v>0</v>
      </c>
      <c r="AB91" s="446">
        <f t="shared" si="26"/>
        <v>10</v>
      </c>
      <c r="AC91" s="446">
        <f t="shared" si="26"/>
        <v>10</v>
      </c>
      <c r="AD91" s="446">
        <f t="shared" si="26"/>
        <v>0</v>
      </c>
      <c r="AE91" s="446">
        <f t="shared" si="26"/>
        <v>0</v>
      </c>
      <c r="AF91" s="446">
        <f t="shared" si="26"/>
        <v>0</v>
      </c>
      <c r="AG91" s="446">
        <f t="shared" si="26"/>
        <v>0</v>
      </c>
      <c r="AH91" s="446">
        <f t="shared" si="26"/>
        <v>0</v>
      </c>
      <c r="AI91" s="446">
        <f t="shared" si="26"/>
        <v>0</v>
      </c>
      <c r="AJ91" s="446">
        <f t="shared" si="26"/>
        <v>0</v>
      </c>
      <c r="AK91" s="446">
        <f t="shared" si="26"/>
        <v>0</v>
      </c>
      <c r="AL91" s="446">
        <f t="shared" si="26"/>
        <v>0</v>
      </c>
    </row>
    <row r="92" spans="1:38" s="143" customFormat="1" ht="33.75" customHeight="1">
      <c r="A92" s="124"/>
      <c r="B92" s="500" t="s">
        <v>250</v>
      </c>
      <c r="C92" s="124">
        <v>12</v>
      </c>
      <c r="D92" s="480">
        <f t="shared" si="21"/>
        <v>29938</v>
      </c>
      <c r="E92" s="484">
        <f aca="true" t="shared" si="27" ref="E92:AL92">E77+E80</f>
        <v>400</v>
      </c>
      <c r="F92" s="484">
        <f t="shared" si="27"/>
        <v>200</v>
      </c>
      <c r="G92" s="484">
        <f t="shared" si="27"/>
        <v>10053</v>
      </c>
      <c r="H92" s="484">
        <f t="shared" si="27"/>
        <v>0</v>
      </c>
      <c r="I92" s="484">
        <f t="shared" si="27"/>
        <v>0</v>
      </c>
      <c r="J92" s="484">
        <f t="shared" si="27"/>
        <v>0</v>
      </c>
      <c r="K92" s="484">
        <f t="shared" si="27"/>
        <v>0</v>
      </c>
      <c r="L92" s="484">
        <f t="shared" si="27"/>
        <v>0</v>
      </c>
      <c r="M92" s="484">
        <f t="shared" si="27"/>
        <v>1014</v>
      </c>
      <c r="N92" s="484">
        <f t="shared" si="27"/>
        <v>0</v>
      </c>
      <c r="O92" s="484">
        <f t="shared" si="27"/>
        <v>0</v>
      </c>
      <c r="P92" s="484">
        <f t="shared" si="27"/>
        <v>0</v>
      </c>
      <c r="Q92" s="484">
        <f t="shared" si="27"/>
        <v>0</v>
      </c>
      <c r="R92" s="484">
        <f t="shared" si="27"/>
        <v>0</v>
      </c>
      <c r="S92" s="484">
        <f t="shared" si="27"/>
        <v>0</v>
      </c>
      <c r="T92" s="484">
        <f t="shared" si="27"/>
        <v>0</v>
      </c>
      <c r="U92" s="484">
        <f t="shared" si="27"/>
        <v>0</v>
      </c>
      <c r="V92" s="484">
        <f t="shared" si="27"/>
        <v>0</v>
      </c>
      <c r="W92" s="484">
        <f t="shared" si="27"/>
        <v>17942</v>
      </c>
      <c r="X92" s="484">
        <f t="shared" si="27"/>
        <v>0</v>
      </c>
      <c r="Y92" s="484">
        <f t="shared" si="27"/>
        <v>0</v>
      </c>
      <c r="Z92" s="484">
        <f t="shared" si="27"/>
        <v>70</v>
      </c>
      <c r="AA92" s="484">
        <f t="shared" si="27"/>
        <v>259</v>
      </c>
      <c r="AB92" s="484">
        <f t="shared" si="27"/>
        <v>0</v>
      </c>
      <c r="AC92" s="484">
        <f t="shared" si="27"/>
        <v>0</v>
      </c>
      <c r="AD92" s="484">
        <f t="shared" si="27"/>
        <v>0</v>
      </c>
      <c r="AE92" s="484">
        <f t="shared" si="27"/>
        <v>0</v>
      </c>
      <c r="AF92" s="484">
        <f t="shared" si="27"/>
        <v>0</v>
      </c>
      <c r="AG92" s="484">
        <f t="shared" si="27"/>
        <v>0</v>
      </c>
      <c r="AH92" s="484">
        <f t="shared" si="27"/>
        <v>0</v>
      </c>
      <c r="AI92" s="484">
        <f t="shared" si="27"/>
        <v>0</v>
      </c>
      <c r="AJ92" s="484">
        <f t="shared" si="27"/>
        <v>0</v>
      </c>
      <c r="AK92" s="484">
        <f t="shared" si="27"/>
        <v>0</v>
      </c>
      <c r="AL92" s="484">
        <f t="shared" si="27"/>
        <v>0</v>
      </c>
    </row>
    <row r="93" spans="1:38" s="145" customFormat="1" ht="15.75">
      <c r="A93" s="122" t="s">
        <v>66</v>
      </c>
      <c r="B93" s="510" t="s">
        <v>482</v>
      </c>
      <c r="C93" s="122"/>
      <c r="D93" s="8">
        <f t="shared" si="21"/>
        <v>112917.4</v>
      </c>
      <c r="E93" s="511">
        <f>SUM(E94:E103)</f>
        <v>0</v>
      </c>
      <c r="F93" s="511">
        <f aca="true" t="shared" si="28" ref="F93:AL93">SUM(F94:F103)</f>
        <v>0</v>
      </c>
      <c r="G93" s="511">
        <f t="shared" si="28"/>
        <v>25769.5</v>
      </c>
      <c r="H93" s="511">
        <f t="shared" si="28"/>
        <v>0</v>
      </c>
      <c r="I93" s="511">
        <f t="shared" si="28"/>
        <v>0</v>
      </c>
      <c r="J93" s="511">
        <f t="shared" si="28"/>
        <v>0</v>
      </c>
      <c r="K93" s="511">
        <f t="shared" si="28"/>
        <v>0</v>
      </c>
      <c r="L93" s="511">
        <f t="shared" si="28"/>
        <v>0</v>
      </c>
      <c r="M93" s="511">
        <f t="shared" si="28"/>
        <v>0</v>
      </c>
      <c r="N93" s="511">
        <f t="shared" si="28"/>
        <v>0</v>
      </c>
      <c r="O93" s="511">
        <f t="shared" si="28"/>
        <v>0</v>
      </c>
      <c r="P93" s="511">
        <f t="shared" si="28"/>
        <v>0</v>
      </c>
      <c r="Q93" s="511">
        <f t="shared" si="28"/>
        <v>0</v>
      </c>
      <c r="R93" s="511">
        <f t="shared" si="28"/>
        <v>0</v>
      </c>
      <c r="S93" s="511">
        <f t="shared" si="28"/>
        <v>0</v>
      </c>
      <c r="T93" s="511">
        <f t="shared" si="28"/>
        <v>0</v>
      </c>
      <c r="U93" s="511">
        <f t="shared" si="28"/>
        <v>0</v>
      </c>
      <c r="V93" s="511">
        <f t="shared" si="28"/>
        <v>0</v>
      </c>
      <c r="W93" s="511">
        <f t="shared" si="28"/>
        <v>55712.9</v>
      </c>
      <c r="X93" s="511">
        <f t="shared" si="28"/>
        <v>0</v>
      </c>
      <c r="Y93" s="511">
        <f t="shared" si="28"/>
        <v>6127.3</v>
      </c>
      <c r="Z93" s="511">
        <f t="shared" si="28"/>
        <v>3032</v>
      </c>
      <c r="AA93" s="511">
        <f t="shared" si="28"/>
        <v>4706</v>
      </c>
      <c r="AB93" s="511">
        <f t="shared" si="28"/>
        <v>4320.7</v>
      </c>
      <c r="AC93" s="511">
        <f t="shared" si="28"/>
        <v>4447</v>
      </c>
      <c r="AD93" s="511">
        <f t="shared" si="28"/>
        <v>4819</v>
      </c>
      <c r="AE93" s="511">
        <f t="shared" si="28"/>
        <v>3983</v>
      </c>
      <c r="AF93" s="511">
        <f t="shared" si="28"/>
        <v>0</v>
      </c>
      <c r="AG93" s="511">
        <f t="shared" si="28"/>
        <v>0</v>
      </c>
      <c r="AH93" s="511">
        <f t="shared" si="28"/>
        <v>0</v>
      </c>
      <c r="AI93" s="511">
        <f t="shared" si="28"/>
        <v>0</v>
      </c>
      <c r="AJ93" s="511">
        <f t="shared" si="28"/>
        <v>0</v>
      </c>
      <c r="AK93" s="511">
        <f t="shared" si="28"/>
        <v>0</v>
      </c>
      <c r="AL93" s="511">
        <f t="shared" si="28"/>
        <v>0</v>
      </c>
    </row>
    <row r="94" spans="1:38" s="139" customFormat="1" ht="15.75">
      <c r="A94" s="11">
        <v>1</v>
      </c>
      <c r="B94" s="13" t="s">
        <v>144</v>
      </c>
      <c r="C94" s="11"/>
      <c r="D94" s="8">
        <f t="shared" si="21"/>
        <v>27395</v>
      </c>
      <c r="E94" s="512"/>
      <c r="F94" s="482"/>
      <c r="G94" s="513">
        <v>6191</v>
      </c>
      <c r="H94" s="482"/>
      <c r="I94" s="512"/>
      <c r="J94" s="482"/>
      <c r="K94" s="482"/>
      <c r="L94" s="482"/>
      <c r="M94" s="482"/>
      <c r="N94" s="482"/>
      <c r="O94" s="482"/>
      <c r="P94" s="482"/>
      <c r="Q94" s="482"/>
      <c r="R94" s="482"/>
      <c r="S94" s="482"/>
      <c r="T94" s="482"/>
      <c r="U94" s="482"/>
      <c r="V94" s="482"/>
      <c r="W94" s="482">
        <v>14196</v>
      </c>
      <c r="X94" s="482"/>
      <c r="Y94" s="482">
        <v>800</v>
      </c>
      <c r="Z94" s="482">
        <v>836</v>
      </c>
      <c r="AA94" s="482">
        <v>1260</v>
      </c>
      <c r="AB94" s="482">
        <v>950</v>
      </c>
      <c r="AC94" s="482">
        <v>1056</v>
      </c>
      <c r="AD94" s="482">
        <v>918</v>
      </c>
      <c r="AE94" s="482">
        <v>1188</v>
      </c>
      <c r="AF94" s="482"/>
      <c r="AG94" s="482"/>
      <c r="AH94" s="482"/>
      <c r="AI94" s="482"/>
      <c r="AJ94" s="482"/>
      <c r="AK94" s="482"/>
      <c r="AL94" s="482"/>
    </row>
    <row r="95" spans="1:38" s="517" customFormat="1" ht="47.25">
      <c r="A95" s="505">
        <v>2</v>
      </c>
      <c r="B95" s="506" t="s">
        <v>456</v>
      </c>
      <c r="C95" s="505"/>
      <c r="D95" s="507">
        <f t="shared" si="21"/>
        <v>-7</v>
      </c>
      <c r="E95" s="514"/>
      <c r="F95" s="515"/>
      <c r="G95" s="516"/>
      <c r="H95" s="515"/>
      <c r="I95" s="514"/>
      <c r="J95" s="515"/>
      <c r="K95" s="515"/>
      <c r="L95" s="515"/>
      <c r="M95" s="515"/>
      <c r="N95" s="515"/>
      <c r="O95" s="515"/>
      <c r="P95" s="515"/>
      <c r="Q95" s="515"/>
      <c r="R95" s="515"/>
      <c r="S95" s="515"/>
      <c r="T95" s="515"/>
      <c r="U95" s="515"/>
      <c r="V95" s="515"/>
      <c r="W95" s="515"/>
      <c r="X95" s="515"/>
      <c r="Y95" s="515">
        <v>-6.7</v>
      </c>
      <c r="Z95" s="515"/>
      <c r="AA95" s="515"/>
      <c r="AB95" s="515">
        <v>-0.3</v>
      </c>
      <c r="AC95" s="515"/>
      <c r="AD95" s="515"/>
      <c r="AE95" s="515"/>
      <c r="AF95" s="515"/>
      <c r="AG95" s="515"/>
      <c r="AH95" s="515"/>
      <c r="AI95" s="515"/>
      <c r="AJ95" s="515"/>
      <c r="AK95" s="515"/>
      <c r="AL95" s="515"/>
    </row>
    <row r="96" spans="1:38" s="139" customFormat="1" ht="31.5">
      <c r="A96" s="11">
        <v>2</v>
      </c>
      <c r="B96" s="13" t="s">
        <v>240</v>
      </c>
      <c r="C96" s="11"/>
      <c r="D96" s="8">
        <f t="shared" si="21"/>
        <v>72501</v>
      </c>
      <c r="E96" s="512"/>
      <c r="F96" s="482"/>
      <c r="G96" s="518">
        <v>17628.5</v>
      </c>
      <c r="H96" s="482"/>
      <c r="I96" s="512"/>
      <c r="J96" s="482"/>
      <c r="K96" s="482"/>
      <c r="L96" s="482"/>
      <c r="M96" s="482"/>
      <c r="N96" s="482"/>
      <c r="O96" s="482"/>
      <c r="P96" s="482"/>
      <c r="Q96" s="482"/>
      <c r="R96" s="482"/>
      <c r="S96" s="482"/>
      <c r="T96" s="482"/>
      <c r="U96" s="482"/>
      <c r="V96" s="482"/>
      <c r="W96" s="482">
        <v>32908.5</v>
      </c>
      <c r="X96" s="482"/>
      <c r="Y96" s="482">
        <v>4584</v>
      </c>
      <c r="Z96" s="482">
        <v>2196</v>
      </c>
      <c r="AA96" s="482">
        <v>3446</v>
      </c>
      <c r="AB96" s="482">
        <v>3371</v>
      </c>
      <c r="AC96" s="482">
        <v>3391</v>
      </c>
      <c r="AD96" s="482">
        <v>2481</v>
      </c>
      <c r="AE96" s="482">
        <f>2477+18</f>
        <v>2495</v>
      </c>
      <c r="AF96" s="482"/>
      <c r="AG96" s="482"/>
      <c r="AH96" s="482"/>
      <c r="AI96" s="482"/>
      <c r="AJ96" s="482"/>
      <c r="AK96" s="482"/>
      <c r="AL96" s="482"/>
    </row>
    <row r="97" spans="1:38" s="139" customFormat="1" ht="15.75">
      <c r="A97" s="11">
        <v>3</v>
      </c>
      <c r="B97" s="13" t="s">
        <v>115</v>
      </c>
      <c r="C97" s="11"/>
      <c r="D97" s="8">
        <f t="shared" si="21"/>
        <v>130</v>
      </c>
      <c r="E97" s="482"/>
      <c r="F97" s="482"/>
      <c r="G97" s="482"/>
      <c r="H97" s="482"/>
      <c r="I97" s="482"/>
      <c r="J97" s="482"/>
      <c r="K97" s="482"/>
      <c r="L97" s="482"/>
      <c r="M97" s="482"/>
      <c r="N97" s="482"/>
      <c r="O97" s="482"/>
      <c r="P97" s="482"/>
      <c r="Q97" s="482"/>
      <c r="R97" s="482"/>
      <c r="S97" s="482"/>
      <c r="T97" s="482"/>
      <c r="U97" s="482"/>
      <c r="V97" s="482"/>
      <c r="W97" s="482"/>
      <c r="X97" s="482"/>
      <c r="Y97" s="482">
        <v>10</v>
      </c>
      <c r="Z97" s="482"/>
      <c r="AA97" s="482"/>
      <c r="AB97" s="482"/>
      <c r="AC97" s="482"/>
      <c r="AD97" s="482">
        <v>120</v>
      </c>
      <c r="AE97" s="482"/>
      <c r="AF97" s="482"/>
      <c r="AG97" s="482"/>
      <c r="AH97" s="482"/>
      <c r="AI97" s="482"/>
      <c r="AJ97" s="482"/>
      <c r="AK97" s="482"/>
      <c r="AL97" s="482"/>
    </row>
    <row r="98" spans="1:38" s="139" customFormat="1" ht="31.5">
      <c r="A98" s="11">
        <v>4</v>
      </c>
      <c r="B98" s="13" t="s">
        <v>146</v>
      </c>
      <c r="C98" s="11"/>
      <c r="D98" s="8">
        <f t="shared" si="21"/>
        <v>6590</v>
      </c>
      <c r="E98" s="512"/>
      <c r="F98" s="482"/>
      <c r="G98" s="518">
        <v>1750</v>
      </c>
      <c r="H98" s="482"/>
      <c r="I98" s="512"/>
      <c r="J98" s="482"/>
      <c r="K98" s="482"/>
      <c r="L98" s="482"/>
      <c r="M98" s="482"/>
      <c r="N98" s="482"/>
      <c r="O98" s="482"/>
      <c r="P98" s="482"/>
      <c r="Q98" s="482"/>
      <c r="R98" s="482"/>
      <c r="S98" s="482"/>
      <c r="T98" s="482"/>
      <c r="U98" s="482"/>
      <c r="V98" s="482"/>
      <c r="W98" s="482">
        <v>2500</v>
      </c>
      <c r="X98" s="482"/>
      <c r="Y98" s="482">
        <v>740</v>
      </c>
      <c r="Z98" s="482"/>
      <c r="AA98" s="482"/>
      <c r="AB98" s="482"/>
      <c r="AC98" s="482"/>
      <c r="AD98" s="482">
        <v>1300</v>
      </c>
      <c r="AE98" s="482">
        <v>300</v>
      </c>
      <c r="AF98" s="482"/>
      <c r="AG98" s="482"/>
      <c r="AH98" s="482"/>
      <c r="AI98" s="482"/>
      <c r="AJ98" s="482"/>
      <c r="AK98" s="482"/>
      <c r="AL98" s="482"/>
    </row>
    <row r="99" spans="1:38" s="139" customFormat="1" ht="31.5">
      <c r="A99" s="11">
        <v>5</v>
      </c>
      <c r="B99" s="13" t="s">
        <v>483</v>
      </c>
      <c r="C99" s="11"/>
      <c r="D99" s="8">
        <f t="shared" si="21"/>
        <v>1064</v>
      </c>
      <c r="E99" s="482"/>
      <c r="F99" s="482"/>
      <c r="G99" s="482"/>
      <c r="H99" s="482"/>
      <c r="I99" s="482"/>
      <c r="J99" s="482"/>
      <c r="K99" s="482"/>
      <c r="L99" s="482"/>
      <c r="M99" s="482"/>
      <c r="N99" s="482"/>
      <c r="O99" s="482"/>
      <c r="P99" s="482"/>
      <c r="Q99" s="482"/>
      <c r="R99" s="482"/>
      <c r="S99" s="482"/>
      <c r="T99" s="482"/>
      <c r="U99" s="482"/>
      <c r="V99" s="482"/>
      <c r="W99" s="482">
        <f>1033-18-7+56</f>
        <v>1064</v>
      </c>
      <c r="X99" s="482"/>
      <c r="Y99" s="482"/>
      <c r="Z99" s="482"/>
      <c r="AA99" s="482"/>
      <c r="AB99" s="482"/>
      <c r="AC99" s="482"/>
      <c r="AD99" s="482"/>
      <c r="AE99" s="482"/>
      <c r="AF99" s="482"/>
      <c r="AG99" s="482"/>
      <c r="AH99" s="482"/>
      <c r="AI99" s="482"/>
      <c r="AJ99" s="482"/>
      <c r="AK99" s="482"/>
      <c r="AL99" s="482"/>
    </row>
    <row r="100" spans="1:38" s="139" customFormat="1" ht="15.75">
      <c r="A100" s="11">
        <v>6</v>
      </c>
      <c r="B100" s="146" t="s">
        <v>484</v>
      </c>
      <c r="C100" s="11"/>
      <c r="D100" s="8">
        <f t="shared" si="21"/>
        <v>920</v>
      </c>
      <c r="E100" s="512"/>
      <c r="F100" s="482"/>
      <c r="G100" s="482"/>
      <c r="H100" s="482"/>
      <c r="I100" s="512"/>
      <c r="J100" s="482"/>
      <c r="K100" s="482"/>
      <c r="L100" s="482"/>
      <c r="M100" s="482"/>
      <c r="N100" s="482"/>
      <c r="O100" s="482"/>
      <c r="P100" s="482"/>
      <c r="Q100" s="482"/>
      <c r="R100" s="482"/>
      <c r="S100" s="482"/>
      <c r="T100" s="482"/>
      <c r="U100" s="482"/>
      <c r="V100" s="482"/>
      <c r="W100" s="482">
        <v>920</v>
      </c>
      <c r="X100" s="482"/>
      <c r="Y100" s="482"/>
      <c r="Z100" s="482"/>
      <c r="AA100" s="482"/>
      <c r="AB100" s="482"/>
      <c r="AC100" s="482"/>
      <c r="AD100" s="482"/>
      <c r="AE100" s="482"/>
      <c r="AF100" s="482"/>
      <c r="AG100" s="482"/>
      <c r="AH100" s="482"/>
      <c r="AI100" s="482"/>
      <c r="AJ100" s="482"/>
      <c r="AK100" s="482"/>
      <c r="AL100" s="482"/>
    </row>
    <row r="101" spans="1:38" s="139" customFormat="1" ht="32.25" customHeight="1">
      <c r="A101" s="11">
        <v>7</v>
      </c>
      <c r="B101" s="13" t="s">
        <v>266</v>
      </c>
      <c r="C101" s="11"/>
      <c r="D101" s="8">
        <f t="shared" si="21"/>
        <v>4000</v>
      </c>
      <c r="E101" s="482"/>
      <c r="F101" s="482"/>
      <c r="G101" s="482"/>
      <c r="H101" s="482"/>
      <c r="I101" s="482"/>
      <c r="J101" s="482"/>
      <c r="K101" s="482"/>
      <c r="L101" s="482"/>
      <c r="M101" s="482"/>
      <c r="N101" s="482"/>
      <c r="O101" s="482"/>
      <c r="P101" s="482"/>
      <c r="Q101" s="482"/>
      <c r="R101" s="482"/>
      <c r="S101" s="482"/>
      <c r="T101" s="482"/>
      <c r="U101" s="482"/>
      <c r="V101" s="482"/>
      <c r="W101" s="482">
        <v>4000</v>
      </c>
      <c r="X101" s="482"/>
      <c r="Y101" s="482"/>
      <c r="Z101" s="482"/>
      <c r="AA101" s="482"/>
      <c r="AB101" s="482"/>
      <c r="AC101" s="482"/>
      <c r="AD101" s="482"/>
      <c r="AE101" s="482"/>
      <c r="AF101" s="482"/>
      <c r="AG101" s="482"/>
      <c r="AH101" s="482"/>
      <c r="AI101" s="482"/>
      <c r="AJ101" s="482"/>
      <c r="AK101" s="482"/>
      <c r="AL101" s="482"/>
    </row>
    <row r="102" spans="1:38" s="139" customFormat="1" ht="65.25" customHeight="1">
      <c r="A102" s="11">
        <v>8</v>
      </c>
      <c r="B102" s="13" t="s">
        <v>148</v>
      </c>
      <c r="C102" s="11"/>
      <c r="D102" s="8">
        <f t="shared" si="21"/>
        <v>200</v>
      </c>
      <c r="E102" s="482"/>
      <c r="F102" s="482"/>
      <c r="G102" s="482">
        <v>200</v>
      </c>
      <c r="H102" s="482"/>
      <c r="I102" s="482"/>
      <c r="J102" s="482"/>
      <c r="K102" s="482"/>
      <c r="L102" s="482"/>
      <c r="M102" s="482"/>
      <c r="N102" s="482"/>
      <c r="O102" s="482"/>
      <c r="P102" s="482"/>
      <c r="Q102" s="482"/>
      <c r="R102" s="482"/>
      <c r="S102" s="482"/>
      <c r="T102" s="482"/>
      <c r="U102" s="482"/>
      <c r="V102" s="482"/>
      <c r="W102" s="482"/>
      <c r="X102" s="482"/>
      <c r="Y102" s="482"/>
      <c r="Z102" s="482"/>
      <c r="AA102" s="482"/>
      <c r="AB102" s="482"/>
      <c r="AC102" s="482"/>
      <c r="AD102" s="482"/>
      <c r="AE102" s="482"/>
      <c r="AF102" s="482"/>
      <c r="AG102" s="482"/>
      <c r="AH102" s="482"/>
      <c r="AI102" s="482"/>
      <c r="AJ102" s="482"/>
      <c r="AK102" s="482"/>
      <c r="AL102" s="482"/>
    </row>
    <row r="103" spans="1:38" s="139" customFormat="1" ht="15.75">
      <c r="A103" s="11" t="s">
        <v>111</v>
      </c>
      <c r="B103" s="13" t="s">
        <v>496</v>
      </c>
      <c r="C103" s="11"/>
      <c r="D103" s="8">
        <f t="shared" si="21"/>
        <v>124.4</v>
      </c>
      <c r="E103" s="482"/>
      <c r="F103" s="482"/>
      <c r="G103" s="482"/>
      <c r="H103" s="482"/>
      <c r="I103" s="482"/>
      <c r="J103" s="482"/>
      <c r="K103" s="482"/>
      <c r="L103" s="482"/>
      <c r="M103" s="482"/>
      <c r="N103" s="482"/>
      <c r="O103" s="482"/>
      <c r="P103" s="482"/>
      <c r="Q103" s="482"/>
      <c r="R103" s="482"/>
      <c r="S103" s="482"/>
      <c r="T103" s="482"/>
      <c r="U103" s="482"/>
      <c r="V103" s="482"/>
      <c r="W103" s="482">
        <v>124.4</v>
      </c>
      <c r="X103" s="482"/>
      <c r="Y103" s="482"/>
      <c r="Z103" s="482"/>
      <c r="AA103" s="482"/>
      <c r="AB103" s="482"/>
      <c r="AC103" s="482"/>
      <c r="AD103" s="482"/>
      <c r="AE103" s="482"/>
      <c r="AF103" s="482"/>
      <c r="AG103" s="482"/>
      <c r="AH103" s="482"/>
      <c r="AI103" s="482"/>
      <c r="AJ103" s="482"/>
      <c r="AK103" s="482"/>
      <c r="AL103" s="482"/>
    </row>
    <row r="104" spans="1:38" s="519" customFormat="1" ht="19.5" customHeight="1">
      <c r="A104" s="126"/>
      <c r="B104" s="144" t="s">
        <v>485</v>
      </c>
      <c r="C104" s="122"/>
      <c r="D104" s="8">
        <f t="shared" si="21"/>
        <v>112917.4</v>
      </c>
      <c r="E104" s="8">
        <f aca="true" t="shared" si="29" ref="E104:P104">SUM(E105+E106)</f>
        <v>0</v>
      </c>
      <c r="F104" s="8">
        <f t="shared" si="29"/>
        <v>0</v>
      </c>
      <c r="G104" s="8">
        <f t="shared" si="29"/>
        <v>25769.5</v>
      </c>
      <c r="H104" s="8">
        <f t="shared" si="29"/>
        <v>0</v>
      </c>
      <c r="I104" s="8">
        <f t="shared" si="29"/>
        <v>0</v>
      </c>
      <c r="J104" s="8">
        <f t="shared" si="29"/>
        <v>0</v>
      </c>
      <c r="K104" s="8">
        <f t="shared" si="29"/>
        <v>0</v>
      </c>
      <c r="L104" s="8">
        <f t="shared" si="29"/>
        <v>0</v>
      </c>
      <c r="M104" s="8">
        <f t="shared" si="29"/>
        <v>0</v>
      </c>
      <c r="N104" s="8">
        <f t="shared" si="29"/>
        <v>0</v>
      </c>
      <c r="O104" s="8">
        <f t="shared" si="29"/>
        <v>0</v>
      </c>
      <c r="P104" s="8">
        <f t="shared" si="29"/>
        <v>0</v>
      </c>
      <c r="Q104" s="8"/>
      <c r="R104" s="8"/>
      <c r="S104" s="8"/>
      <c r="T104" s="8"/>
      <c r="U104" s="8"/>
      <c r="V104" s="8">
        <f>SUM(V105+V106)</f>
        <v>0</v>
      </c>
      <c r="W104" s="8">
        <f>SUM(W105+W106)</f>
        <v>55712.9</v>
      </c>
      <c r="X104" s="8"/>
      <c r="Y104" s="8">
        <f aca="true" t="shared" si="30" ref="Y104:AG104">SUM(Y105+Y106)</f>
        <v>6127.3</v>
      </c>
      <c r="Z104" s="8">
        <f t="shared" si="30"/>
        <v>3032</v>
      </c>
      <c r="AA104" s="8">
        <f t="shared" si="30"/>
        <v>4706</v>
      </c>
      <c r="AB104" s="8">
        <f t="shared" si="30"/>
        <v>4320.7</v>
      </c>
      <c r="AC104" s="8">
        <f t="shared" si="30"/>
        <v>4447</v>
      </c>
      <c r="AD104" s="8">
        <f t="shared" si="30"/>
        <v>4819</v>
      </c>
      <c r="AE104" s="8">
        <f t="shared" si="30"/>
        <v>3983</v>
      </c>
      <c r="AF104" s="8">
        <f t="shared" si="30"/>
        <v>0</v>
      </c>
      <c r="AG104" s="8">
        <f t="shared" si="30"/>
        <v>0</v>
      </c>
      <c r="AH104" s="8"/>
      <c r="AI104" s="8">
        <f>SUM(AI105:AI106)</f>
        <v>0</v>
      </c>
      <c r="AJ104" s="8">
        <f>SUM(AJ105:AJ106)</f>
        <v>0</v>
      </c>
      <c r="AK104" s="8">
        <f>SUM(AK105:AK106)</f>
        <v>0</v>
      </c>
      <c r="AL104" s="8">
        <f>SUM(AL105:AL106)</f>
        <v>0</v>
      </c>
    </row>
    <row r="105" spans="1:38" s="149" customFormat="1" ht="19.5" customHeight="1">
      <c r="A105" s="147">
        <v>1</v>
      </c>
      <c r="B105" s="144" t="s">
        <v>13</v>
      </c>
      <c r="C105" s="148">
        <v>13</v>
      </c>
      <c r="D105" s="14">
        <f t="shared" si="21"/>
        <v>106609</v>
      </c>
      <c r="E105" s="14">
        <f>E94+E96+E97+E98+E95</f>
        <v>0</v>
      </c>
      <c r="F105" s="14">
        <f aca="true" t="shared" si="31" ref="F105:AL105">F94+F96+F97+F98+F95</f>
        <v>0</v>
      </c>
      <c r="G105" s="14">
        <f t="shared" si="31"/>
        <v>25569.5</v>
      </c>
      <c r="H105" s="14">
        <f t="shared" si="31"/>
        <v>0</v>
      </c>
      <c r="I105" s="14">
        <f t="shared" si="31"/>
        <v>0</v>
      </c>
      <c r="J105" s="14">
        <f t="shared" si="31"/>
        <v>0</v>
      </c>
      <c r="K105" s="14">
        <f t="shared" si="31"/>
        <v>0</v>
      </c>
      <c r="L105" s="14">
        <f t="shared" si="31"/>
        <v>0</v>
      </c>
      <c r="M105" s="14">
        <f t="shared" si="31"/>
        <v>0</v>
      </c>
      <c r="N105" s="14">
        <f t="shared" si="31"/>
        <v>0</v>
      </c>
      <c r="O105" s="14">
        <f t="shared" si="31"/>
        <v>0</v>
      </c>
      <c r="P105" s="14">
        <f t="shared" si="31"/>
        <v>0</v>
      </c>
      <c r="Q105" s="14">
        <f t="shared" si="31"/>
        <v>0</v>
      </c>
      <c r="R105" s="14">
        <f t="shared" si="31"/>
        <v>0</v>
      </c>
      <c r="S105" s="14">
        <f t="shared" si="31"/>
        <v>0</v>
      </c>
      <c r="T105" s="14">
        <f t="shared" si="31"/>
        <v>0</v>
      </c>
      <c r="U105" s="14">
        <f t="shared" si="31"/>
        <v>0</v>
      </c>
      <c r="V105" s="14">
        <f t="shared" si="31"/>
        <v>0</v>
      </c>
      <c r="W105" s="14">
        <f>W94+W96+W97+W98+W95</f>
        <v>49604.5</v>
      </c>
      <c r="X105" s="14">
        <f t="shared" si="31"/>
        <v>0</v>
      </c>
      <c r="Y105" s="14">
        <f t="shared" si="31"/>
        <v>6127.3</v>
      </c>
      <c r="Z105" s="14">
        <f t="shared" si="31"/>
        <v>3032</v>
      </c>
      <c r="AA105" s="14">
        <f t="shared" si="31"/>
        <v>4706</v>
      </c>
      <c r="AB105" s="14">
        <f t="shared" si="31"/>
        <v>4320.7</v>
      </c>
      <c r="AC105" s="14">
        <f t="shared" si="31"/>
        <v>4447</v>
      </c>
      <c r="AD105" s="14">
        <f t="shared" si="31"/>
        <v>4819</v>
      </c>
      <c r="AE105" s="14">
        <f t="shared" si="31"/>
        <v>3983</v>
      </c>
      <c r="AF105" s="14">
        <f t="shared" si="31"/>
        <v>0</v>
      </c>
      <c r="AG105" s="14">
        <f t="shared" si="31"/>
        <v>0</v>
      </c>
      <c r="AH105" s="14">
        <f t="shared" si="31"/>
        <v>0</v>
      </c>
      <c r="AI105" s="14">
        <f t="shared" si="31"/>
        <v>0</v>
      </c>
      <c r="AJ105" s="14">
        <f t="shared" si="31"/>
        <v>0</v>
      </c>
      <c r="AK105" s="14">
        <f t="shared" si="31"/>
        <v>0</v>
      </c>
      <c r="AL105" s="14">
        <f t="shared" si="31"/>
        <v>0</v>
      </c>
    </row>
    <row r="106" spans="1:38" s="149" customFormat="1" ht="19.5" customHeight="1">
      <c r="A106" s="147">
        <v>2</v>
      </c>
      <c r="B106" s="144" t="s">
        <v>15</v>
      </c>
      <c r="C106" s="148">
        <v>12</v>
      </c>
      <c r="D106" s="14">
        <f t="shared" si="21"/>
        <v>6308.4000000000015</v>
      </c>
      <c r="E106" s="14">
        <f aca="true" t="shared" si="32" ref="E106:AL106">E93-E105</f>
        <v>0</v>
      </c>
      <c r="F106" s="14">
        <f t="shared" si="32"/>
        <v>0</v>
      </c>
      <c r="G106" s="14">
        <f t="shared" si="32"/>
        <v>200</v>
      </c>
      <c r="H106" s="14">
        <f t="shared" si="32"/>
        <v>0</v>
      </c>
      <c r="I106" s="14">
        <f t="shared" si="32"/>
        <v>0</v>
      </c>
      <c r="J106" s="14">
        <f t="shared" si="32"/>
        <v>0</v>
      </c>
      <c r="K106" s="14">
        <f t="shared" si="32"/>
        <v>0</v>
      </c>
      <c r="L106" s="14">
        <f t="shared" si="32"/>
        <v>0</v>
      </c>
      <c r="M106" s="14">
        <f t="shared" si="32"/>
        <v>0</v>
      </c>
      <c r="N106" s="14">
        <f t="shared" si="32"/>
        <v>0</v>
      </c>
      <c r="O106" s="14">
        <f t="shared" si="32"/>
        <v>0</v>
      </c>
      <c r="P106" s="14">
        <f t="shared" si="32"/>
        <v>0</v>
      </c>
      <c r="Q106" s="14">
        <f t="shared" si="32"/>
        <v>0</v>
      </c>
      <c r="R106" s="14">
        <f t="shared" si="32"/>
        <v>0</v>
      </c>
      <c r="S106" s="14">
        <f t="shared" si="32"/>
        <v>0</v>
      </c>
      <c r="T106" s="14">
        <f t="shared" si="32"/>
        <v>0</v>
      </c>
      <c r="U106" s="14">
        <f t="shared" si="32"/>
        <v>0</v>
      </c>
      <c r="V106" s="14">
        <f t="shared" si="32"/>
        <v>0</v>
      </c>
      <c r="W106" s="14">
        <f t="shared" si="32"/>
        <v>6108.4000000000015</v>
      </c>
      <c r="X106" s="14">
        <f t="shared" si="32"/>
        <v>0</v>
      </c>
      <c r="Y106" s="14"/>
      <c r="Z106" s="14">
        <f t="shared" si="32"/>
        <v>0</v>
      </c>
      <c r="AA106" s="14">
        <f t="shared" si="32"/>
        <v>0</v>
      </c>
      <c r="AB106" s="14"/>
      <c r="AC106" s="14">
        <f t="shared" si="32"/>
        <v>0</v>
      </c>
      <c r="AD106" s="14">
        <f t="shared" si="32"/>
        <v>0</v>
      </c>
      <c r="AE106" s="14">
        <f t="shared" si="32"/>
        <v>0</v>
      </c>
      <c r="AF106" s="14">
        <f t="shared" si="32"/>
        <v>0</v>
      </c>
      <c r="AG106" s="14">
        <f t="shared" si="32"/>
        <v>0</v>
      </c>
      <c r="AH106" s="14">
        <f t="shared" si="32"/>
        <v>0</v>
      </c>
      <c r="AI106" s="14">
        <f t="shared" si="32"/>
        <v>0</v>
      </c>
      <c r="AJ106" s="14">
        <f t="shared" si="32"/>
        <v>0</v>
      </c>
      <c r="AK106" s="14">
        <f t="shared" si="32"/>
        <v>0</v>
      </c>
      <c r="AL106" s="14">
        <f t="shared" si="32"/>
        <v>0</v>
      </c>
    </row>
    <row r="107" spans="1:38" s="145" customFormat="1" ht="33.75" customHeight="1">
      <c r="A107" s="122" t="s">
        <v>68</v>
      </c>
      <c r="B107" s="125" t="s">
        <v>149</v>
      </c>
      <c r="C107" s="122"/>
      <c r="D107" s="8">
        <f t="shared" si="21"/>
        <v>16780</v>
      </c>
      <c r="E107" s="8">
        <f aca="true" t="shared" si="33" ref="E107:AL107">E108+E110</f>
        <v>13030</v>
      </c>
      <c r="F107" s="8">
        <f t="shared" si="33"/>
        <v>0</v>
      </c>
      <c r="G107" s="8">
        <f t="shared" si="33"/>
        <v>3300</v>
      </c>
      <c r="H107" s="8">
        <f t="shared" si="33"/>
        <v>0</v>
      </c>
      <c r="I107" s="8">
        <f t="shared" si="33"/>
        <v>0</v>
      </c>
      <c r="J107" s="8">
        <f t="shared" si="33"/>
        <v>0</v>
      </c>
      <c r="K107" s="8">
        <f t="shared" si="33"/>
        <v>0</v>
      </c>
      <c r="L107" s="8">
        <f t="shared" si="33"/>
        <v>0</v>
      </c>
      <c r="M107" s="8">
        <f t="shared" si="33"/>
        <v>0</v>
      </c>
      <c r="N107" s="8">
        <f t="shared" si="33"/>
        <v>0</v>
      </c>
      <c r="O107" s="8">
        <f t="shared" si="33"/>
        <v>0</v>
      </c>
      <c r="P107" s="8">
        <f t="shared" si="33"/>
        <v>0</v>
      </c>
      <c r="Q107" s="8">
        <f t="shared" si="33"/>
        <v>0</v>
      </c>
      <c r="R107" s="8">
        <f t="shared" si="33"/>
        <v>0</v>
      </c>
      <c r="S107" s="8">
        <f t="shared" si="33"/>
        <v>0</v>
      </c>
      <c r="T107" s="8">
        <f t="shared" si="33"/>
        <v>0</v>
      </c>
      <c r="U107" s="8">
        <f t="shared" si="33"/>
        <v>0</v>
      </c>
      <c r="V107" s="8">
        <f t="shared" si="33"/>
        <v>0</v>
      </c>
      <c r="W107" s="8">
        <f t="shared" si="33"/>
        <v>450</v>
      </c>
      <c r="X107" s="8">
        <f t="shared" si="33"/>
        <v>0</v>
      </c>
      <c r="Y107" s="8">
        <f t="shared" si="33"/>
        <v>0</v>
      </c>
      <c r="Z107" s="8">
        <f t="shared" si="33"/>
        <v>0</v>
      </c>
      <c r="AA107" s="8">
        <f t="shared" si="33"/>
        <v>0</v>
      </c>
      <c r="AB107" s="8">
        <f t="shared" si="33"/>
        <v>0</v>
      </c>
      <c r="AC107" s="8">
        <f t="shared" si="33"/>
        <v>0</v>
      </c>
      <c r="AD107" s="8">
        <f t="shared" si="33"/>
        <v>0</v>
      </c>
      <c r="AE107" s="8">
        <f t="shared" si="33"/>
        <v>0</v>
      </c>
      <c r="AF107" s="8">
        <f t="shared" si="33"/>
        <v>0</v>
      </c>
      <c r="AG107" s="8">
        <f t="shared" si="33"/>
        <v>0</v>
      </c>
      <c r="AH107" s="8">
        <f t="shared" si="33"/>
        <v>0</v>
      </c>
      <c r="AI107" s="8">
        <f t="shared" si="33"/>
        <v>0</v>
      </c>
      <c r="AJ107" s="8">
        <f t="shared" si="33"/>
        <v>0</v>
      </c>
      <c r="AK107" s="8">
        <f t="shared" si="33"/>
        <v>0</v>
      </c>
      <c r="AL107" s="8">
        <f t="shared" si="33"/>
        <v>0</v>
      </c>
    </row>
    <row r="108" spans="1:38" s="163" customFormat="1" ht="31.5">
      <c r="A108" s="123" t="s">
        <v>80</v>
      </c>
      <c r="B108" s="162" t="s">
        <v>486</v>
      </c>
      <c r="C108" s="123">
        <v>12</v>
      </c>
      <c r="D108" s="8">
        <f t="shared" si="21"/>
        <v>8030</v>
      </c>
      <c r="E108" s="480">
        <f>E109</f>
        <v>7230</v>
      </c>
      <c r="F108" s="480">
        <f aca="true" t="shared" si="34" ref="F108:AL108">F109</f>
        <v>0</v>
      </c>
      <c r="G108" s="480">
        <f t="shared" si="34"/>
        <v>800</v>
      </c>
      <c r="H108" s="480">
        <f t="shared" si="34"/>
        <v>0</v>
      </c>
      <c r="I108" s="480">
        <f t="shared" si="34"/>
        <v>0</v>
      </c>
      <c r="J108" s="480">
        <f t="shared" si="34"/>
        <v>0</v>
      </c>
      <c r="K108" s="480">
        <f t="shared" si="34"/>
        <v>0</v>
      </c>
      <c r="L108" s="480">
        <f t="shared" si="34"/>
        <v>0</v>
      </c>
      <c r="M108" s="480">
        <f t="shared" si="34"/>
        <v>0</v>
      </c>
      <c r="N108" s="480">
        <f t="shared" si="34"/>
        <v>0</v>
      </c>
      <c r="O108" s="480">
        <f t="shared" si="34"/>
        <v>0</v>
      </c>
      <c r="P108" s="480">
        <f t="shared" si="34"/>
        <v>0</v>
      </c>
      <c r="Q108" s="480">
        <f t="shared" si="34"/>
        <v>0</v>
      </c>
      <c r="R108" s="480">
        <f t="shared" si="34"/>
        <v>0</v>
      </c>
      <c r="S108" s="480">
        <f t="shared" si="34"/>
        <v>0</v>
      </c>
      <c r="T108" s="480">
        <f t="shared" si="34"/>
        <v>0</v>
      </c>
      <c r="U108" s="480">
        <f t="shared" si="34"/>
        <v>0</v>
      </c>
      <c r="V108" s="480">
        <f t="shared" si="34"/>
        <v>0</v>
      </c>
      <c r="W108" s="480">
        <f t="shared" si="34"/>
        <v>0</v>
      </c>
      <c r="X108" s="480">
        <f t="shared" si="34"/>
        <v>0</v>
      </c>
      <c r="Y108" s="480">
        <f t="shared" si="34"/>
        <v>0</v>
      </c>
      <c r="Z108" s="480">
        <f t="shared" si="34"/>
        <v>0</v>
      </c>
      <c r="AA108" s="480">
        <f t="shared" si="34"/>
        <v>0</v>
      </c>
      <c r="AB108" s="480">
        <f t="shared" si="34"/>
        <v>0</v>
      </c>
      <c r="AC108" s="480">
        <f t="shared" si="34"/>
        <v>0</v>
      </c>
      <c r="AD108" s="480">
        <f t="shared" si="34"/>
        <v>0</v>
      </c>
      <c r="AE108" s="480">
        <f t="shared" si="34"/>
        <v>0</v>
      </c>
      <c r="AF108" s="480">
        <f t="shared" si="34"/>
        <v>0</v>
      </c>
      <c r="AG108" s="480">
        <f t="shared" si="34"/>
        <v>0</v>
      </c>
      <c r="AH108" s="480">
        <f t="shared" si="34"/>
        <v>0</v>
      </c>
      <c r="AI108" s="480">
        <f t="shared" si="34"/>
        <v>0</v>
      </c>
      <c r="AJ108" s="480">
        <f t="shared" si="34"/>
        <v>0</v>
      </c>
      <c r="AK108" s="480">
        <f t="shared" si="34"/>
        <v>0</v>
      </c>
      <c r="AL108" s="480">
        <f t="shared" si="34"/>
        <v>0</v>
      </c>
    </row>
    <row r="109" spans="1:38" s="139" customFormat="1" ht="18" customHeight="1">
      <c r="A109" s="150"/>
      <c r="B109" s="13" t="s">
        <v>150</v>
      </c>
      <c r="C109" s="15"/>
      <c r="D109" s="8">
        <f aca="true" t="shared" si="35" ref="D109:D128">SUM(E109:AL109)</f>
        <v>8030</v>
      </c>
      <c r="E109" s="482">
        <f>1550+1150+970+3560</f>
        <v>7230</v>
      </c>
      <c r="F109" s="482"/>
      <c r="G109" s="482">
        <f>800</f>
        <v>800</v>
      </c>
      <c r="H109" s="483"/>
      <c r="I109" s="482"/>
      <c r="J109" s="483"/>
      <c r="K109" s="483"/>
      <c r="L109" s="483"/>
      <c r="M109" s="483"/>
      <c r="N109" s="483"/>
      <c r="O109" s="483"/>
      <c r="P109" s="483"/>
      <c r="Q109" s="483"/>
      <c r="R109" s="483"/>
      <c r="S109" s="483"/>
      <c r="T109" s="483"/>
      <c r="U109" s="483"/>
      <c r="V109" s="483"/>
      <c r="W109" s="483"/>
      <c r="X109" s="483"/>
      <c r="Y109" s="483"/>
      <c r="Z109" s="483"/>
      <c r="AA109" s="483"/>
      <c r="AB109" s="483"/>
      <c r="AC109" s="483"/>
      <c r="AD109" s="483"/>
      <c r="AE109" s="483"/>
      <c r="AF109" s="483"/>
      <c r="AG109" s="483"/>
      <c r="AH109" s="483"/>
      <c r="AI109" s="483"/>
      <c r="AJ109" s="483"/>
      <c r="AK109" s="483"/>
      <c r="AL109" s="483"/>
    </row>
    <row r="110" spans="1:38" s="163" customFormat="1" ht="31.5">
      <c r="A110" s="123" t="s">
        <v>82</v>
      </c>
      <c r="B110" s="162" t="s">
        <v>487</v>
      </c>
      <c r="C110" s="123">
        <v>12</v>
      </c>
      <c r="D110" s="8">
        <f t="shared" si="35"/>
        <v>8750</v>
      </c>
      <c r="E110" s="480">
        <f aca="true" t="shared" si="36" ref="E110:AL110">SUM(E111:E113)</f>
        <v>5800</v>
      </c>
      <c r="F110" s="480">
        <f t="shared" si="36"/>
        <v>0</v>
      </c>
      <c r="G110" s="480">
        <f t="shared" si="36"/>
        <v>2500</v>
      </c>
      <c r="H110" s="480">
        <f t="shared" si="36"/>
        <v>0</v>
      </c>
      <c r="I110" s="480">
        <f t="shared" si="36"/>
        <v>0</v>
      </c>
      <c r="J110" s="480">
        <f t="shared" si="36"/>
        <v>0</v>
      </c>
      <c r="K110" s="480">
        <f t="shared" si="36"/>
        <v>0</v>
      </c>
      <c r="L110" s="480">
        <f t="shared" si="36"/>
        <v>0</v>
      </c>
      <c r="M110" s="480">
        <f t="shared" si="36"/>
        <v>0</v>
      </c>
      <c r="N110" s="480">
        <f t="shared" si="36"/>
        <v>0</v>
      </c>
      <c r="O110" s="480">
        <f t="shared" si="36"/>
        <v>0</v>
      </c>
      <c r="P110" s="480">
        <f t="shared" si="36"/>
        <v>0</v>
      </c>
      <c r="Q110" s="480">
        <f t="shared" si="36"/>
        <v>0</v>
      </c>
      <c r="R110" s="480">
        <f t="shared" si="36"/>
        <v>0</v>
      </c>
      <c r="S110" s="480">
        <f t="shared" si="36"/>
        <v>0</v>
      </c>
      <c r="T110" s="480">
        <f t="shared" si="36"/>
        <v>0</v>
      </c>
      <c r="U110" s="480">
        <f t="shared" si="36"/>
        <v>0</v>
      </c>
      <c r="V110" s="480">
        <f t="shared" si="36"/>
        <v>0</v>
      </c>
      <c r="W110" s="480">
        <f t="shared" si="36"/>
        <v>450</v>
      </c>
      <c r="X110" s="480">
        <f t="shared" si="36"/>
        <v>0</v>
      </c>
      <c r="Y110" s="480">
        <f t="shared" si="36"/>
        <v>0</v>
      </c>
      <c r="Z110" s="480">
        <f t="shared" si="36"/>
        <v>0</v>
      </c>
      <c r="AA110" s="480">
        <f t="shared" si="36"/>
        <v>0</v>
      </c>
      <c r="AB110" s="480">
        <f t="shared" si="36"/>
        <v>0</v>
      </c>
      <c r="AC110" s="480">
        <f t="shared" si="36"/>
        <v>0</v>
      </c>
      <c r="AD110" s="480">
        <f t="shared" si="36"/>
        <v>0</v>
      </c>
      <c r="AE110" s="480">
        <f t="shared" si="36"/>
        <v>0</v>
      </c>
      <c r="AF110" s="480">
        <f t="shared" si="36"/>
        <v>0</v>
      </c>
      <c r="AG110" s="480">
        <f t="shared" si="36"/>
        <v>0</v>
      </c>
      <c r="AH110" s="480">
        <f t="shared" si="36"/>
        <v>0</v>
      </c>
      <c r="AI110" s="480">
        <f t="shared" si="36"/>
        <v>0</v>
      </c>
      <c r="AJ110" s="480">
        <f t="shared" si="36"/>
        <v>0</v>
      </c>
      <c r="AK110" s="480">
        <f t="shared" si="36"/>
        <v>0</v>
      </c>
      <c r="AL110" s="480">
        <f t="shared" si="36"/>
        <v>0</v>
      </c>
    </row>
    <row r="111" spans="1:38" s="139" customFormat="1" ht="18.75" customHeight="1">
      <c r="A111" s="150">
        <v>1</v>
      </c>
      <c r="B111" s="13" t="s">
        <v>151</v>
      </c>
      <c r="C111" s="15"/>
      <c r="D111" s="8">
        <f t="shared" si="35"/>
        <v>0</v>
      </c>
      <c r="E111" s="482"/>
      <c r="F111" s="482"/>
      <c r="G111" s="482"/>
      <c r="H111" s="482"/>
      <c r="I111" s="482"/>
      <c r="J111" s="482"/>
      <c r="K111" s="482"/>
      <c r="L111" s="482"/>
      <c r="M111" s="482"/>
      <c r="N111" s="482"/>
      <c r="O111" s="482"/>
      <c r="P111" s="482"/>
      <c r="Q111" s="482"/>
      <c r="R111" s="482"/>
      <c r="S111" s="482"/>
      <c r="T111" s="482"/>
      <c r="U111" s="482"/>
      <c r="V111" s="482"/>
      <c r="W111" s="482"/>
      <c r="X111" s="482"/>
      <c r="Y111" s="482"/>
      <c r="Z111" s="482"/>
      <c r="AA111" s="482"/>
      <c r="AB111" s="482"/>
      <c r="AC111" s="482"/>
      <c r="AD111" s="482"/>
      <c r="AE111" s="482"/>
      <c r="AF111" s="482"/>
      <c r="AG111" s="482"/>
      <c r="AH111" s="482"/>
      <c r="AI111" s="482"/>
      <c r="AJ111" s="482"/>
      <c r="AK111" s="482"/>
      <c r="AL111" s="482"/>
    </row>
    <row r="112" spans="1:38" s="139" customFormat="1" ht="18.75" customHeight="1">
      <c r="A112" s="150">
        <v>2</v>
      </c>
      <c r="B112" s="13" t="s">
        <v>247</v>
      </c>
      <c r="C112" s="15"/>
      <c r="D112" s="8">
        <f t="shared" si="35"/>
        <v>8300</v>
      </c>
      <c r="E112" s="482">
        <f>5800</f>
        <v>5800</v>
      </c>
      <c r="F112" s="482"/>
      <c r="G112" s="482">
        <f>2500</f>
        <v>2500</v>
      </c>
      <c r="H112" s="482"/>
      <c r="I112" s="482"/>
      <c r="J112" s="482"/>
      <c r="K112" s="482"/>
      <c r="L112" s="482"/>
      <c r="M112" s="482"/>
      <c r="N112" s="482"/>
      <c r="O112" s="482"/>
      <c r="P112" s="482"/>
      <c r="Q112" s="482"/>
      <c r="R112" s="482"/>
      <c r="S112" s="482"/>
      <c r="T112" s="482"/>
      <c r="U112" s="482"/>
      <c r="V112" s="482"/>
      <c r="W112" s="482"/>
      <c r="X112" s="482"/>
      <c r="Y112" s="482"/>
      <c r="Z112" s="482"/>
      <c r="AA112" s="482"/>
      <c r="AB112" s="482"/>
      <c r="AC112" s="482"/>
      <c r="AD112" s="482"/>
      <c r="AE112" s="482"/>
      <c r="AF112" s="482"/>
      <c r="AG112" s="482"/>
      <c r="AH112" s="482"/>
      <c r="AI112" s="482"/>
      <c r="AJ112" s="482"/>
      <c r="AK112" s="482"/>
      <c r="AL112" s="482"/>
    </row>
    <row r="113" spans="1:38" s="139" customFormat="1" ht="18.75" customHeight="1">
      <c r="A113" s="150">
        <v>3</v>
      </c>
      <c r="B113" s="13" t="s">
        <v>248</v>
      </c>
      <c r="C113" s="15"/>
      <c r="D113" s="8">
        <f t="shared" si="35"/>
        <v>450</v>
      </c>
      <c r="E113" s="482"/>
      <c r="F113" s="482"/>
      <c r="G113" s="482"/>
      <c r="H113" s="482"/>
      <c r="I113" s="482"/>
      <c r="J113" s="482"/>
      <c r="K113" s="482"/>
      <c r="L113" s="482"/>
      <c r="M113" s="482"/>
      <c r="N113" s="482"/>
      <c r="O113" s="482"/>
      <c r="P113" s="482"/>
      <c r="Q113" s="482"/>
      <c r="R113" s="482"/>
      <c r="S113" s="482"/>
      <c r="T113" s="482"/>
      <c r="U113" s="482"/>
      <c r="V113" s="482"/>
      <c r="W113" s="482">
        <v>450</v>
      </c>
      <c r="X113" s="482"/>
      <c r="Y113" s="482"/>
      <c r="Z113" s="482"/>
      <c r="AA113" s="482"/>
      <c r="AB113" s="482"/>
      <c r="AC113" s="482"/>
      <c r="AD113" s="482"/>
      <c r="AE113" s="482"/>
      <c r="AF113" s="482"/>
      <c r="AG113" s="482"/>
      <c r="AH113" s="482"/>
      <c r="AI113" s="482"/>
      <c r="AJ113" s="482"/>
      <c r="AK113" s="482"/>
      <c r="AL113" s="482"/>
    </row>
    <row r="114" spans="1:38" s="139" customFormat="1" ht="36" customHeight="1">
      <c r="A114" s="122" t="s">
        <v>69</v>
      </c>
      <c r="B114" s="125" t="s">
        <v>170</v>
      </c>
      <c r="C114" s="11"/>
      <c r="D114" s="8">
        <f t="shared" si="35"/>
        <v>550</v>
      </c>
      <c r="E114" s="8">
        <f aca="true" t="shared" si="37" ref="E114:P114">SUM(E115:E118)</f>
        <v>200</v>
      </c>
      <c r="F114" s="8">
        <f t="shared" si="37"/>
        <v>0</v>
      </c>
      <c r="G114" s="8">
        <f t="shared" si="37"/>
        <v>0</v>
      </c>
      <c r="H114" s="8">
        <f t="shared" si="37"/>
        <v>350</v>
      </c>
      <c r="I114" s="8">
        <f t="shared" si="37"/>
        <v>0</v>
      </c>
      <c r="J114" s="8">
        <f t="shared" si="37"/>
        <v>0</v>
      </c>
      <c r="K114" s="8">
        <f t="shared" si="37"/>
        <v>0</v>
      </c>
      <c r="L114" s="8">
        <f t="shared" si="37"/>
        <v>0</v>
      </c>
      <c r="M114" s="8">
        <f t="shared" si="37"/>
        <v>0</v>
      </c>
      <c r="N114" s="8">
        <f t="shared" si="37"/>
        <v>0</v>
      </c>
      <c r="O114" s="8">
        <f t="shared" si="37"/>
        <v>0</v>
      </c>
      <c r="P114" s="8">
        <f t="shared" si="37"/>
        <v>0</v>
      </c>
      <c r="Q114" s="8"/>
      <c r="R114" s="8"/>
      <c r="S114" s="8"/>
      <c r="T114" s="8"/>
      <c r="U114" s="8"/>
      <c r="V114" s="8">
        <f aca="true" t="shared" si="38" ref="V114:AC114">SUM(V115:V118)</f>
        <v>0</v>
      </c>
      <c r="W114" s="8">
        <f t="shared" si="38"/>
        <v>0</v>
      </c>
      <c r="X114" s="8">
        <f t="shared" si="38"/>
        <v>0</v>
      </c>
      <c r="Y114" s="8">
        <f t="shared" si="38"/>
        <v>0</v>
      </c>
      <c r="Z114" s="8">
        <f t="shared" si="38"/>
        <v>0</v>
      </c>
      <c r="AA114" s="8">
        <f t="shared" si="38"/>
        <v>0</v>
      </c>
      <c r="AB114" s="8">
        <f t="shared" si="38"/>
        <v>0</v>
      </c>
      <c r="AC114" s="8">
        <f t="shared" si="38"/>
        <v>0</v>
      </c>
      <c r="AD114" s="8"/>
      <c r="AE114" s="8">
        <f>SUM(AE115:AE118)</f>
        <v>0</v>
      </c>
      <c r="AF114" s="8">
        <f>SUM(AF115:AF118)</f>
        <v>0</v>
      </c>
      <c r="AG114" s="8">
        <f>SUM(AG115:AG118)</f>
        <v>0</v>
      </c>
      <c r="AH114" s="8"/>
      <c r="AI114" s="482"/>
      <c r="AJ114" s="482"/>
      <c r="AK114" s="482"/>
      <c r="AL114" s="482"/>
    </row>
    <row r="115" spans="1:38" s="139" customFormat="1" ht="16.5" customHeight="1">
      <c r="A115" s="150">
        <v>1</v>
      </c>
      <c r="B115" s="171" t="s">
        <v>117</v>
      </c>
      <c r="C115" s="15"/>
      <c r="D115" s="8">
        <f t="shared" si="35"/>
        <v>550</v>
      </c>
      <c r="E115" s="482">
        <f>'[4]nlnt'!D27</f>
        <v>200</v>
      </c>
      <c r="F115" s="482"/>
      <c r="G115" s="482"/>
      <c r="H115" s="482">
        <f>'[4]hvkhcn'!F64</f>
        <v>350</v>
      </c>
      <c r="I115" s="482"/>
      <c r="J115" s="482"/>
      <c r="K115" s="482"/>
      <c r="L115" s="482"/>
      <c r="M115" s="482"/>
      <c r="N115" s="482"/>
      <c r="O115" s="482"/>
      <c r="P115" s="482"/>
      <c r="Q115" s="482"/>
      <c r="R115" s="482"/>
      <c r="S115" s="482"/>
      <c r="T115" s="482"/>
      <c r="U115" s="482"/>
      <c r="V115" s="482"/>
      <c r="W115" s="482"/>
      <c r="X115" s="482"/>
      <c r="Y115" s="482"/>
      <c r="Z115" s="482"/>
      <c r="AA115" s="482"/>
      <c r="AB115" s="482"/>
      <c r="AC115" s="482"/>
      <c r="AD115" s="482"/>
      <c r="AE115" s="482"/>
      <c r="AF115" s="482"/>
      <c r="AG115" s="482"/>
      <c r="AH115" s="482"/>
      <c r="AI115" s="482"/>
      <c r="AJ115" s="482"/>
      <c r="AK115" s="482"/>
      <c r="AL115" s="482"/>
    </row>
    <row r="116" spans="1:38" s="139" customFormat="1" ht="32.25" customHeight="1" hidden="1">
      <c r="A116" s="150">
        <v>2</v>
      </c>
      <c r="B116" s="13" t="s">
        <v>256</v>
      </c>
      <c r="C116" s="15"/>
      <c r="D116" s="8">
        <f t="shared" si="35"/>
        <v>0</v>
      </c>
      <c r="E116" s="482"/>
      <c r="F116" s="482"/>
      <c r="G116" s="482"/>
      <c r="H116" s="482"/>
      <c r="I116" s="482"/>
      <c r="J116" s="482"/>
      <c r="K116" s="482"/>
      <c r="L116" s="482"/>
      <c r="M116" s="482"/>
      <c r="N116" s="482"/>
      <c r="O116" s="482"/>
      <c r="P116" s="482"/>
      <c r="Q116" s="482"/>
      <c r="R116" s="482"/>
      <c r="S116" s="482"/>
      <c r="T116" s="482"/>
      <c r="U116" s="482"/>
      <c r="V116" s="482"/>
      <c r="W116" s="482"/>
      <c r="X116" s="482"/>
      <c r="Y116" s="482"/>
      <c r="Z116" s="482"/>
      <c r="AA116" s="482"/>
      <c r="AB116" s="482"/>
      <c r="AC116" s="482"/>
      <c r="AD116" s="482"/>
      <c r="AE116" s="482"/>
      <c r="AF116" s="482"/>
      <c r="AG116" s="482"/>
      <c r="AH116" s="482"/>
      <c r="AI116" s="482"/>
      <c r="AJ116" s="482"/>
      <c r="AK116" s="482"/>
      <c r="AL116" s="482"/>
    </row>
    <row r="117" spans="1:38" s="139" customFormat="1" ht="32.25" customHeight="1" hidden="1">
      <c r="A117" s="150">
        <v>3</v>
      </c>
      <c r="B117" s="13" t="s">
        <v>257</v>
      </c>
      <c r="C117" s="15"/>
      <c r="D117" s="8">
        <f t="shared" si="35"/>
        <v>0</v>
      </c>
      <c r="E117" s="482"/>
      <c r="F117" s="482"/>
      <c r="G117" s="482"/>
      <c r="H117" s="482"/>
      <c r="I117" s="482"/>
      <c r="J117" s="482"/>
      <c r="K117" s="482"/>
      <c r="L117" s="482"/>
      <c r="M117" s="482"/>
      <c r="N117" s="482"/>
      <c r="O117" s="482"/>
      <c r="P117" s="482"/>
      <c r="Q117" s="482"/>
      <c r="R117" s="482"/>
      <c r="S117" s="482"/>
      <c r="T117" s="482"/>
      <c r="U117" s="482"/>
      <c r="V117" s="482"/>
      <c r="W117" s="482"/>
      <c r="X117" s="482"/>
      <c r="Y117" s="482"/>
      <c r="Z117" s="482"/>
      <c r="AA117" s="482"/>
      <c r="AB117" s="482"/>
      <c r="AC117" s="482"/>
      <c r="AD117" s="482"/>
      <c r="AE117" s="482"/>
      <c r="AF117" s="482"/>
      <c r="AG117" s="482"/>
      <c r="AH117" s="482"/>
      <c r="AI117" s="482"/>
      <c r="AJ117" s="482"/>
      <c r="AK117" s="482"/>
      <c r="AL117" s="482"/>
    </row>
    <row r="118" spans="1:38" s="139" customFormat="1" ht="19.5" customHeight="1" hidden="1">
      <c r="A118" s="150">
        <v>4</v>
      </c>
      <c r="B118" s="171" t="s">
        <v>258</v>
      </c>
      <c r="C118" s="15"/>
      <c r="D118" s="8">
        <f t="shared" si="35"/>
        <v>0</v>
      </c>
      <c r="E118" s="482"/>
      <c r="F118" s="482"/>
      <c r="G118" s="482"/>
      <c r="H118" s="482"/>
      <c r="I118" s="482"/>
      <c r="J118" s="482"/>
      <c r="K118" s="482"/>
      <c r="L118" s="482"/>
      <c r="M118" s="482"/>
      <c r="N118" s="482"/>
      <c r="O118" s="482"/>
      <c r="P118" s="482"/>
      <c r="Q118" s="482"/>
      <c r="R118" s="482"/>
      <c r="S118" s="482"/>
      <c r="T118" s="482"/>
      <c r="U118" s="482"/>
      <c r="V118" s="482"/>
      <c r="W118" s="482"/>
      <c r="X118" s="482"/>
      <c r="Y118" s="482"/>
      <c r="Z118" s="482"/>
      <c r="AA118" s="482"/>
      <c r="AB118" s="482"/>
      <c r="AC118" s="482"/>
      <c r="AD118" s="482"/>
      <c r="AE118" s="482"/>
      <c r="AF118" s="482"/>
      <c r="AG118" s="482"/>
      <c r="AH118" s="482"/>
      <c r="AI118" s="482"/>
      <c r="AJ118" s="482"/>
      <c r="AK118" s="482"/>
      <c r="AL118" s="482"/>
    </row>
    <row r="119" spans="1:38" s="139" customFormat="1" ht="15.75">
      <c r="A119" s="124"/>
      <c r="B119" s="144" t="s">
        <v>485</v>
      </c>
      <c r="C119" s="15"/>
      <c r="D119" s="8">
        <f t="shared" si="35"/>
        <v>550</v>
      </c>
      <c r="E119" s="482">
        <f>SUM(E120:E121)</f>
        <v>200</v>
      </c>
      <c r="F119" s="482">
        <f aca="true" t="shared" si="39" ref="F119:AL119">SUM(F120:F121)</f>
        <v>0</v>
      </c>
      <c r="G119" s="482">
        <f t="shared" si="39"/>
        <v>0</v>
      </c>
      <c r="H119" s="482">
        <f t="shared" si="39"/>
        <v>350</v>
      </c>
      <c r="I119" s="482">
        <f t="shared" si="39"/>
        <v>0</v>
      </c>
      <c r="J119" s="482">
        <f t="shared" si="39"/>
        <v>0</v>
      </c>
      <c r="K119" s="482">
        <f t="shared" si="39"/>
        <v>0</v>
      </c>
      <c r="L119" s="482">
        <f t="shared" si="39"/>
        <v>0</v>
      </c>
      <c r="M119" s="482">
        <f t="shared" si="39"/>
        <v>0</v>
      </c>
      <c r="N119" s="482">
        <f t="shared" si="39"/>
        <v>0</v>
      </c>
      <c r="O119" s="482">
        <f t="shared" si="39"/>
        <v>0</v>
      </c>
      <c r="P119" s="482">
        <f t="shared" si="39"/>
        <v>0</v>
      </c>
      <c r="Q119" s="482">
        <f t="shared" si="39"/>
        <v>0</v>
      </c>
      <c r="R119" s="482">
        <f t="shared" si="39"/>
        <v>0</v>
      </c>
      <c r="S119" s="482">
        <f t="shared" si="39"/>
        <v>0</v>
      </c>
      <c r="T119" s="482">
        <f t="shared" si="39"/>
        <v>0</v>
      </c>
      <c r="U119" s="482">
        <f t="shared" si="39"/>
        <v>0</v>
      </c>
      <c r="V119" s="482">
        <f t="shared" si="39"/>
        <v>0</v>
      </c>
      <c r="W119" s="482">
        <f t="shared" si="39"/>
        <v>0</v>
      </c>
      <c r="X119" s="482">
        <f t="shared" si="39"/>
        <v>0</v>
      </c>
      <c r="Y119" s="482">
        <f t="shared" si="39"/>
        <v>0</v>
      </c>
      <c r="Z119" s="482">
        <f t="shared" si="39"/>
        <v>0</v>
      </c>
      <c r="AA119" s="482">
        <f t="shared" si="39"/>
        <v>0</v>
      </c>
      <c r="AB119" s="482">
        <f t="shared" si="39"/>
        <v>0</v>
      </c>
      <c r="AC119" s="482">
        <f t="shared" si="39"/>
        <v>0</v>
      </c>
      <c r="AD119" s="482">
        <f t="shared" si="39"/>
        <v>0</v>
      </c>
      <c r="AE119" s="482">
        <f t="shared" si="39"/>
        <v>0</v>
      </c>
      <c r="AF119" s="482">
        <f t="shared" si="39"/>
        <v>0</v>
      </c>
      <c r="AG119" s="482">
        <f t="shared" si="39"/>
        <v>0</v>
      </c>
      <c r="AH119" s="482">
        <f t="shared" si="39"/>
        <v>0</v>
      </c>
      <c r="AI119" s="482">
        <f t="shared" si="39"/>
        <v>0</v>
      </c>
      <c r="AJ119" s="482">
        <f t="shared" si="39"/>
        <v>0</v>
      </c>
      <c r="AK119" s="482">
        <f t="shared" si="39"/>
        <v>0</v>
      </c>
      <c r="AL119" s="482">
        <f t="shared" si="39"/>
        <v>0</v>
      </c>
    </row>
    <row r="120" spans="1:38" s="139" customFormat="1" ht="15.75">
      <c r="A120" s="32">
        <v>1</v>
      </c>
      <c r="B120" s="5" t="s">
        <v>226</v>
      </c>
      <c r="C120" s="15"/>
      <c r="D120" s="8">
        <f t="shared" si="35"/>
        <v>0</v>
      </c>
      <c r="E120" s="482"/>
      <c r="F120" s="482"/>
      <c r="G120" s="482"/>
      <c r="H120" s="482"/>
      <c r="I120" s="482"/>
      <c r="J120" s="482"/>
      <c r="K120" s="482"/>
      <c r="L120" s="482"/>
      <c r="M120" s="482"/>
      <c r="N120" s="482"/>
      <c r="O120" s="482"/>
      <c r="P120" s="482"/>
      <c r="Q120" s="482"/>
      <c r="R120" s="482"/>
      <c r="S120" s="482"/>
      <c r="T120" s="482"/>
      <c r="U120" s="482"/>
      <c r="V120" s="482"/>
      <c r="W120" s="482"/>
      <c r="X120" s="482"/>
      <c r="Y120" s="482"/>
      <c r="Z120" s="482"/>
      <c r="AA120" s="482"/>
      <c r="AB120" s="482"/>
      <c r="AC120" s="482"/>
      <c r="AD120" s="482"/>
      <c r="AE120" s="482"/>
      <c r="AF120" s="482"/>
      <c r="AG120" s="482"/>
      <c r="AH120" s="482"/>
      <c r="AI120" s="482"/>
      <c r="AJ120" s="482"/>
      <c r="AK120" s="482"/>
      <c r="AL120" s="482"/>
    </row>
    <row r="121" spans="1:38" s="139" customFormat="1" ht="15.75">
      <c r="A121" s="32">
        <v>2</v>
      </c>
      <c r="B121" s="5" t="s">
        <v>227</v>
      </c>
      <c r="C121" s="15"/>
      <c r="D121" s="8">
        <f t="shared" si="35"/>
        <v>550</v>
      </c>
      <c r="E121" s="482">
        <f>E114</f>
        <v>200</v>
      </c>
      <c r="F121" s="482">
        <f aca="true" t="shared" si="40" ref="F121:AL121">F114</f>
        <v>0</v>
      </c>
      <c r="G121" s="482">
        <f t="shared" si="40"/>
        <v>0</v>
      </c>
      <c r="H121" s="482">
        <f t="shared" si="40"/>
        <v>350</v>
      </c>
      <c r="I121" s="482">
        <f t="shared" si="40"/>
        <v>0</v>
      </c>
      <c r="J121" s="482">
        <f t="shared" si="40"/>
        <v>0</v>
      </c>
      <c r="K121" s="482">
        <f t="shared" si="40"/>
        <v>0</v>
      </c>
      <c r="L121" s="482">
        <f t="shared" si="40"/>
        <v>0</v>
      </c>
      <c r="M121" s="482">
        <f t="shared" si="40"/>
        <v>0</v>
      </c>
      <c r="N121" s="482">
        <f t="shared" si="40"/>
        <v>0</v>
      </c>
      <c r="O121" s="482">
        <f t="shared" si="40"/>
        <v>0</v>
      </c>
      <c r="P121" s="482">
        <f t="shared" si="40"/>
        <v>0</v>
      </c>
      <c r="Q121" s="482">
        <f t="shared" si="40"/>
        <v>0</v>
      </c>
      <c r="R121" s="482">
        <f t="shared" si="40"/>
        <v>0</v>
      </c>
      <c r="S121" s="482">
        <f t="shared" si="40"/>
        <v>0</v>
      </c>
      <c r="T121" s="482">
        <f t="shared" si="40"/>
        <v>0</v>
      </c>
      <c r="U121" s="482">
        <f t="shared" si="40"/>
        <v>0</v>
      </c>
      <c r="V121" s="482">
        <f t="shared" si="40"/>
        <v>0</v>
      </c>
      <c r="W121" s="482">
        <f t="shared" si="40"/>
        <v>0</v>
      </c>
      <c r="X121" s="482">
        <f t="shared" si="40"/>
        <v>0</v>
      </c>
      <c r="Y121" s="482">
        <f t="shared" si="40"/>
        <v>0</v>
      </c>
      <c r="Z121" s="482">
        <f t="shared" si="40"/>
        <v>0</v>
      </c>
      <c r="AA121" s="482">
        <f t="shared" si="40"/>
        <v>0</v>
      </c>
      <c r="AB121" s="482">
        <f t="shared" si="40"/>
        <v>0</v>
      </c>
      <c r="AC121" s="482">
        <f t="shared" si="40"/>
        <v>0</v>
      </c>
      <c r="AD121" s="482">
        <f t="shared" si="40"/>
        <v>0</v>
      </c>
      <c r="AE121" s="482">
        <f t="shared" si="40"/>
        <v>0</v>
      </c>
      <c r="AF121" s="482">
        <f t="shared" si="40"/>
        <v>0</v>
      </c>
      <c r="AG121" s="482">
        <f t="shared" si="40"/>
        <v>0</v>
      </c>
      <c r="AH121" s="482">
        <f t="shared" si="40"/>
        <v>0</v>
      </c>
      <c r="AI121" s="482">
        <f t="shared" si="40"/>
        <v>0</v>
      </c>
      <c r="AJ121" s="482">
        <f t="shared" si="40"/>
        <v>0</v>
      </c>
      <c r="AK121" s="482">
        <f t="shared" si="40"/>
        <v>0</v>
      </c>
      <c r="AL121" s="482">
        <f t="shared" si="40"/>
        <v>0</v>
      </c>
    </row>
    <row r="122" spans="1:38" s="145" customFormat="1" ht="35.25" customHeight="1">
      <c r="A122" s="122" t="s">
        <v>70</v>
      </c>
      <c r="B122" s="125" t="s">
        <v>488</v>
      </c>
      <c r="C122" s="122"/>
      <c r="D122" s="8">
        <f t="shared" si="35"/>
        <v>400</v>
      </c>
      <c r="E122" s="8">
        <f aca="true" t="shared" si="41" ref="E122:AL122">E123+E124</f>
        <v>0</v>
      </c>
      <c r="F122" s="8">
        <f t="shared" si="41"/>
        <v>0</v>
      </c>
      <c r="G122" s="8">
        <f t="shared" si="41"/>
        <v>0</v>
      </c>
      <c r="H122" s="8">
        <f t="shared" si="41"/>
        <v>0</v>
      </c>
      <c r="I122" s="8">
        <f t="shared" si="41"/>
        <v>0</v>
      </c>
      <c r="J122" s="8">
        <f t="shared" si="41"/>
        <v>0</v>
      </c>
      <c r="K122" s="8">
        <f t="shared" si="41"/>
        <v>0</v>
      </c>
      <c r="L122" s="8">
        <f t="shared" si="41"/>
        <v>0</v>
      </c>
      <c r="M122" s="8">
        <f t="shared" si="41"/>
        <v>0</v>
      </c>
      <c r="N122" s="8">
        <f t="shared" si="41"/>
        <v>0</v>
      </c>
      <c r="O122" s="8">
        <f t="shared" si="41"/>
        <v>0</v>
      </c>
      <c r="P122" s="8">
        <f t="shared" si="41"/>
        <v>0</v>
      </c>
      <c r="Q122" s="8">
        <f t="shared" si="41"/>
        <v>0</v>
      </c>
      <c r="R122" s="8">
        <f t="shared" si="41"/>
        <v>0</v>
      </c>
      <c r="S122" s="8">
        <f t="shared" si="41"/>
        <v>0</v>
      </c>
      <c r="T122" s="8">
        <f t="shared" si="41"/>
        <v>0</v>
      </c>
      <c r="U122" s="8">
        <f t="shared" si="41"/>
        <v>0</v>
      </c>
      <c r="V122" s="8">
        <f t="shared" si="41"/>
        <v>400</v>
      </c>
      <c r="W122" s="8">
        <f t="shared" si="41"/>
        <v>0</v>
      </c>
      <c r="X122" s="8">
        <f t="shared" si="41"/>
        <v>0</v>
      </c>
      <c r="Y122" s="8">
        <f t="shared" si="41"/>
        <v>0</v>
      </c>
      <c r="Z122" s="8">
        <f t="shared" si="41"/>
        <v>0</v>
      </c>
      <c r="AA122" s="8">
        <f t="shared" si="41"/>
        <v>0</v>
      </c>
      <c r="AB122" s="8">
        <f t="shared" si="41"/>
        <v>0</v>
      </c>
      <c r="AC122" s="8">
        <f t="shared" si="41"/>
        <v>0</v>
      </c>
      <c r="AD122" s="8">
        <f t="shared" si="41"/>
        <v>0</v>
      </c>
      <c r="AE122" s="8">
        <f t="shared" si="41"/>
        <v>0</v>
      </c>
      <c r="AF122" s="8">
        <f t="shared" si="41"/>
        <v>0</v>
      </c>
      <c r="AG122" s="8">
        <f t="shared" si="41"/>
        <v>0</v>
      </c>
      <c r="AH122" s="8">
        <f t="shared" si="41"/>
        <v>0</v>
      </c>
      <c r="AI122" s="8">
        <f t="shared" si="41"/>
        <v>0</v>
      </c>
      <c r="AJ122" s="8">
        <f t="shared" si="41"/>
        <v>0</v>
      </c>
      <c r="AK122" s="8">
        <f t="shared" si="41"/>
        <v>0</v>
      </c>
      <c r="AL122" s="8">
        <f t="shared" si="41"/>
        <v>0</v>
      </c>
    </row>
    <row r="123" spans="1:38" s="139" customFormat="1" ht="15.75">
      <c r="A123" s="150">
        <v>1</v>
      </c>
      <c r="B123" s="13" t="s">
        <v>152</v>
      </c>
      <c r="C123" s="11"/>
      <c r="D123" s="8">
        <f t="shared" si="35"/>
        <v>400</v>
      </c>
      <c r="E123" s="482"/>
      <c r="F123" s="482"/>
      <c r="G123" s="482"/>
      <c r="H123" s="482"/>
      <c r="I123" s="482"/>
      <c r="J123" s="482"/>
      <c r="K123" s="482"/>
      <c r="L123" s="482"/>
      <c r="M123" s="482"/>
      <c r="N123" s="482"/>
      <c r="O123" s="482"/>
      <c r="P123" s="482"/>
      <c r="Q123" s="482"/>
      <c r="R123" s="482"/>
      <c r="S123" s="482"/>
      <c r="T123" s="482"/>
      <c r="U123" s="482"/>
      <c r="V123" s="482">
        <v>400</v>
      </c>
      <c r="W123" s="482"/>
      <c r="X123" s="482"/>
      <c r="Y123" s="482"/>
      <c r="Z123" s="482"/>
      <c r="AA123" s="482"/>
      <c r="AB123" s="482"/>
      <c r="AC123" s="482"/>
      <c r="AD123" s="482"/>
      <c r="AE123" s="482"/>
      <c r="AF123" s="482"/>
      <c r="AG123" s="482"/>
      <c r="AH123" s="482"/>
      <c r="AI123" s="482"/>
      <c r="AJ123" s="482"/>
      <c r="AK123" s="482"/>
      <c r="AL123" s="482"/>
    </row>
    <row r="124" spans="1:38" s="139" customFormat="1" ht="31.5" customHeight="1" hidden="1">
      <c r="A124" s="11">
        <v>2</v>
      </c>
      <c r="B124" s="128" t="s">
        <v>215</v>
      </c>
      <c r="C124" s="11"/>
      <c r="D124" s="8">
        <f t="shared" si="35"/>
        <v>0</v>
      </c>
      <c r="E124" s="482"/>
      <c r="F124" s="482"/>
      <c r="G124" s="482"/>
      <c r="H124" s="482"/>
      <c r="I124" s="482"/>
      <c r="J124" s="482"/>
      <c r="K124" s="482"/>
      <c r="L124" s="482"/>
      <c r="M124" s="482"/>
      <c r="N124" s="482"/>
      <c r="O124" s="482"/>
      <c r="P124" s="482"/>
      <c r="Q124" s="482"/>
      <c r="R124" s="482"/>
      <c r="S124" s="482"/>
      <c r="T124" s="482"/>
      <c r="U124" s="482"/>
      <c r="V124" s="482"/>
      <c r="W124" s="482"/>
      <c r="X124" s="482"/>
      <c r="Y124" s="482"/>
      <c r="Z124" s="482"/>
      <c r="AA124" s="482"/>
      <c r="AB124" s="482"/>
      <c r="AC124" s="482"/>
      <c r="AD124" s="482"/>
      <c r="AE124" s="482"/>
      <c r="AF124" s="482"/>
      <c r="AG124" s="482"/>
      <c r="AH124" s="482"/>
      <c r="AI124" s="482"/>
      <c r="AJ124" s="482"/>
      <c r="AK124" s="482"/>
      <c r="AL124" s="482"/>
    </row>
    <row r="125" spans="1:38" s="149" customFormat="1" ht="15.75">
      <c r="A125" s="124"/>
      <c r="B125" s="144" t="s">
        <v>485</v>
      </c>
      <c r="C125" s="124"/>
      <c r="D125" s="8">
        <f t="shared" si="35"/>
        <v>400</v>
      </c>
      <c r="E125" s="484"/>
      <c r="F125" s="484"/>
      <c r="G125" s="484"/>
      <c r="H125" s="484"/>
      <c r="I125" s="484"/>
      <c r="J125" s="484"/>
      <c r="K125" s="484"/>
      <c r="L125" s="484"/>
      <c r="M125" s="484"/>
      <c r="N125" s="484"/>
      <c r="O125" s="484"/>
      <c r="P125" s="484"/>
      <c r="Q125" s="484"/>
      <c r="R125" s="484"/>
      <c r="S125" s="484"/>
      <c r="T125" s="484"/>
      <c r="U125" s="484"/>
      <c r="V125" s="484">
        <f>SUM(V126:V127)</f>
        <v>400</v>
      </c>
      <c r="W125" s="484"/>
      <c r="X125" s="484"/>
      <c r="Y125" s="484"/>
      <c r="Z125" s="484"/>
      <c r="AA125" s="484"/>
      <c r="AB125" s="484"/>
      <c r="AC125" s="484"/>
      <c r="AD125" s="484"/>
      <c r="AE125" s="484"/>
      <c r="AF125" s="484"/>
      <c r="AG125" s="484"/>
      <c r="AH125" s="484"/>
      <c r="AI125" s="484"/>
      <c r="AJ125" s="484"/>
      <c r="AK125" s="484"/>
      <c r="AL125" s="484"/>
    </row>
    <row r="126" spans="1:38" s="149" customFormat="1" ht="15.75">
      <c r="A126" s="32">
        <v>1</v>
      </c>
      <c r="B126" s="5" t="s">
        <v>226</v>
      </c>
      <c r="C126" s="124"/>
      <c r="D126" s="8">
        <f t="shared" si="35"/>
        <v>0</v>
      </c>
      <c r="E126" s="484"/>
      <c r="F126" s="484"/>
      <c r="G126" s="484"/>
      <c r="H126" s="484"/>
      <c r="I126" s="484"/>
      <c r="J126" s="484"/>
      <c r="K126" s="484"/>
      <c r="L126" s="484"/>
      <c r="M126" s="484"/>
      <c r="N126" s="484"/>
      <c r="O126" s="484"/>
      <c r="P126" s="484"/>
      <c r="Q126" s="484"/>
      <c r="R126" s="484"/>
      <c r="S126" s="484"/>
      <c r="T126" s="484"/>
      <c r="U126" s="484"/>
      <c r="V126" s="484"/>
      <c r="W126" s="484"/>
      <c r="X126" s="484"/>
      <c r="Y126" s="484"/>
      <c r="Z126" s="484"/>
      <c r="AA126" s="484"/>
      <c r="AB126" s="484"/>
      <c r="AC126" s="484"/>
      <c r="AD126" s="484"/>
      <c r="AE126" s="484"/>
      <c r="AF126" s="484"/>
      <c r="AG126" s="484"/>
      <c r="AH126" s="484"/>
      <c r="AI126" s="484"/>
      <c r="AJ126" s="484"/>
      <c r="AK126" s="484"/>
      <c r="AL126" s="484"/>
    </row>
    <row r="127" spans="1:38" s="149" customFormat="1" ht="15.75">
      <c r="A127" s="32">
        <v>2</v>
      </c>
      <c r="B127" s="5" t="s">
        <v>227</v>
      </c>
      <c r="C127" s="124"/>
      <c r="D127" s="8">
        <f t="shared" si="35"/>
        <v>400</v>
      </c>
      <c r="E127" s="484"/>
      <c r="F127" s="484"/>
      <c r="G127" s="484"/>
      <c r="H127" s="484"/>
      <c r="I127" s="484"/>
      <c r="J127" s="484"/>
      <c r="K127" s="484"/>
      <c r="L127" s="484"/>
      <c r="M127" s="484"/>
      <c r="N127" s="484"/>
      <c r="O127" s="484"/>
      <c r="P127" s="484"/>
      <c r="Q127" s="484"/>
      <c r="R127" s="484"/>
      <c r="S127" s="484"/>
      <c r="T127" s="484"/>
      <c r="U127" s="484"/>
      <c r="V127" s="484">
        <f>V122</f>
        <v>400</v>
      </c>
      <c r="W127" s="484"/>
      <c r="X127" s="484"/>
      <c r="Y127" s="484"/>
      <c r="Z127" s="484"/>
      <c r="AA127" s="484"/>
      <c r="AB127" s="484"/>
      <c r="AC127" s="484"/>
      <c r="AD127" s="484"/>
      <c r="AE127" s="484"/>
      <c r="AF127" s="484"/>
      <c r="AG127" s="484"/>
      <c r="AH127" s="484"/>
      <c r="AI127" s="484"/>
      <c r="AJ127" s="484"/>
      <c r="AK127" s="484"/>
      <c r="AL127" s="484"/>
    </row>
    <row r="128" spans="1:38" s="154" customFormat="1" ht="18.75" customHeight="1">
      <c r="A128" s="151"/>
      <c r="B128" s="152" t="s">
        <v>153</v>
      </c>
      <c r="C128" s="153"/>
      <c r="D128" s="501">
        <f t="shared" si="35"/>
        <v>1752452.7000000002</v>
      </c>
      <c r="E128" s="501">
        <f aca="true" t="shared" si="42" ref="E128:AL128">E9</f>
        <v>161317</v>
      </c>
      <c r="F128" s="501">
        <f t="shared" si="42"/>
        <v>27656.3</v>
      </c>
      <c r="G128" s="501">
        <f t="shared" si="42"/>
        <v>99866.5</v>
      </c>
      <c r="H128" s="501">
        <f t="shared" si="42"/>
        <v>25922.6</v>
      </c>
      <c r="I128" s="501">
        <f t="shared" si="42"/>
        <v>14082.7</v>
      </c>
      <c r="J128" s="501">
        <f t="shared" si="42"/>
        <v>12581</v>
      </c>
      <c r="K128" s="501">
        <f t="shared" si="42"/>
        <v>3605</v>
      </c>
      <c r="L128" s="501">
        <f t="shared" si="42"/>
        <v>3245</v>
      </c>
      <c r="M128" s="501">
        <f t="shared" si="42"/>
        <v>1314</v>
      </c>
      <c r="N128" s="501">
        <f t="shared" si="42"/>
        <v>1780</v>
      </c>
      <c r="O128" s="501">
        <f t="shared" si="42"/>
        <v>9653.9</v>
      </c>
      <c r="P128" s="501">
        <f t="shared" si="42"/>
        <v>12440</v>
      </c>
      <c r="Q128" s="501">
        <f t="shared" si="42"/>
        <v>1901</v>
      </c>
      <c r="R128" s="501">
        <f t="shared" si="42"/>
        <v>4885</v>
      </c>
      <c r="S128" s="501">
        <f t="shared" si="42"/>
        <v>400</v>
      </c>
      <c r="T128" s="501">
        <f t="shared" si="42"/>
        <v>117638.3</v>
      </c>
      <c r="U128" s="501">
        <f t="shared" si="42"/>
        <v>1668</v>
      </c>
      <c r="V128" s="501">
        <f t="shared" si="42"/>
        <v>3873.1</v>
      </c>
      <c r="W128" s="501">
        <f t="shared" si="42"/>
        <v>118684.9</v>
      </c>
      <c r="X128" s="501">
        <f t="shared" si="42"/>
        <v>1500</v>
      </c>
      <c r="Y128" s="501">
        <f t="shared" si="42"/>
        <v>10979.3</v>
      </c>
      <c r="Z128" s="501">
        <f t="shared" si="42"/>
        <v>5205</v>
      </c>
      <c r="AA128" s="501">
        <f t="shared" si="42"/>
        <v>63007</v>
      </c>
      <c r="AB128" s="501">
        <f t="shared" si="42"/>
        <v>8157.799999999999</v>
      </c>
      <c r="AC128" s="501">
        <f t="shared" si="42"/>
        <v>7351.3</v>
      </c>
      <c r="AD128" s="501">
        <f t="shared" si="42"/>
        <v>4989</v>
      </c>
      <c r="AE128" s="501">
        <f t="shared" si="42"/>
        <v>7391</v>
      </c>
      <c r="AF128" s="501">
        <f t="shared" si="42"/>
        <v>218105</v>
      </c>
      <c r="AG128" s="501">
        <f t="shared" si="42"/>
        <v>636595</v>
      </c>
      <c r="AH128" s="501">
        <f t="shared" si="42"/>
        <v>0</v>
      </c>
      <c r="AI128" s="501">
        <f t="shared" si="42"/>
        <v>16110</v>
      </c>
      <c r="AJ128" s="501">
        <f t="shared" si="42"/>
        <v>0</v>
      </c>
      <c r="AK128" s="501">
        <f t="shared" si="42"/>
        <v>17148</v>
      </c>
      <c r="AL128" s="501">
        <f t="shared" si="42"/>
        <v>133400</v>
      </c>
    </row>
    <row r="129" spans="1:38" s="156" customFormat="1" ht="18.75" customHeight="1">
      <c r="A129" s="11"/>
      <c r="B129" s="155" t="s">
        <v>242</v>
      </c>
      <c r="C129" s="11"/>
      <c r="D129" s="8"/>
      <c r="E129" s="502"/>
      <c r="F129" s="12"/>
      <c r="G129" s="502"/>
      <c r="H129" s="482"/>
      <c r="I129" s="502"/>
      <c r="J129" s="502"/>
      <c r="K129" s="502"/>
      <c r="L129" s="502"/>
      <c r="M129" s="482"/>
      <c r="N129" s="502"/>
      <c r="O129" s="502"/>
      <c r="P129" s="502"/>
      <c r="Q129" s="502"/>
      <c r="R129" s="502"/>
      <c r="S129" s="502"/>
      <c r="T129" s="502"/>
      <c r="U129" s="502"/>
      <c r="V129" s="502"/>
      <c r="W129" s="502"/>
      <c r="X129" s="502"/>
      <c r="Y129" s="502"/>
      <c r="Z129" s="502"/>
      <c r="AA129" s="502"/>
      <c r="AB129" s="502"/>
      <c r="AC129" s="502"/>
      <c r="AD129" s="502"/>
      <c r="AE129" s="502"/>
      <c r="AF129" s="502"/>
      <c r="AG129" s="502"/>
      <c r="AH129" s="502"/>
      <c r="AI129" s="502"/>
      <c r="AJ129" s="502"/>
      <c r="AK129" s="502"/>
      <c r="AL129" s="502"/>
    </row>
    <row r="130" spans="1:38" s="157" customFormat="1" ht="18.75" customHeight="1">
      <c r="A130" s="122">
        <v>1</v>
      </c>
      <c r="B130" s="155" t="s">
        <v>9</v>
      </c>
      <c r="C130" s="122"/>
      <c r="D130" s="8">
        <f>SUM(E130:AL130)</f>
        <v>384229</v>
      </c>
      <c r="E130" s="483">
        <f>SUM(E131:E132)</f>
        <v>0</v>
      </c>
      <c r="F130" s="483">
        <f aca="true" t="shared" si="43" ref="F130:AL130">SUM(F131:F132)</f>
        <v>0</v>
      </c>
      <c r="G130" s="483">
        <f t="shared" si="43"/>
        <v>27000</v>
      </c>
      <c r="H130" s="483">
        <f t="shared" si="43"/>
        <v>0</v>
      </c>
      <c r="I130" s="483">
        <f t="shared" si="43"/>
        <v>0</v>
      </c>
      <c r="J130" s="483">
        <f t="shared" si="43"/>
        <v>0</v>
      </c>
      <c r="K130" s="483">
        <f t="shared" si="43"/>
        <v>0</v>
      </c>
      <c r="L130" s="483">
        <f t="shared" si="43"/>
        <v>0</v>
      </c>
      <c r="M130" s="483">
        <f t="shared" si="43"/>
        <v>0</v>
      </c>
      <c r="N130" s="483">
        <f t="shared" si="43"/>
        <v>0</v>
      </c>
      <c r="O130" s="483">
        <f t="shared" si="43"/>
        <v>0</v>
      </c>
      <c r="P130" s="483">
        <f t="shared" si="43"/>
        <v>0</v>
      </c>
      <c r="Q130" s="483">
        <f t="shared" si="43"/>
        <v>0</v>
      </c>
      <c r="R130" s="483">
        <f t="shared" si="43"/>
        <v>0</v>
      </c>
      <c r="S130" s="483">
        <f t="shared" si="43"/>
        <v>0</v>
      </c>
      <c r="T130" s="483">
        <f t="shared" si="43"/>
        <v>0</v>
      </c>
      <c r="U130" s="483">
        <f t="shared" si="43"/>
        <v>650</v>
      </c>
      <c r="V130" s="483">
        <f t="shared" si="43"/>
        <v>0</v>
      </c>
      <c r="W130" s="8">
        <f t="shared" si="43"/>
        <v>115</v>
      </c>
      <c r="X130" s="8">
        <f t="shared" si="43"/>
        <v>343594</v>
      </c>
      <c r="Y130" s="483">
        <f t="shared" si="43"/>
        <v>12870</v>
      </c>
      <c r="Z130" s="483">
        <f t="shared" si="43"/>
        <v>0</v>
      </c>
      <c r="AA130" s="483">
        <f t="shared" si="43"/>
        <v>0</v>
      </c>
      <c r="AB130" s="483">
        <f t="shared" si="43"/>
        <v>0</v>
      </c>
      <c r="AC130" s="483">
        <f t="shared" si="43"/>
        <v>0</v>
      </c>
      <c r="AD130" s="483">
        <f t="shared" si="43"/>
        <v>0</v>
      </c>
      <c r="AE130" s="483">
        <f t="shared" si="43"/>
        <v>0</v>
      </c>
      <c r="AF130" s="483">
        <f t="shared" si="43"/>
        <v>0</v>
      </c>
      <c r="AG130" s="483">
        <f t="shared" si="43"/>
        <v>0</v>
      </c>
      <c r="AH130" s="483">
        <f t="shared" si="43"/>
        <v>0</v>
      </c>
      <c r="AI130" s="503">
        <f t="shared" si="43"/>
        <v>0</v>
      </c>
      <c r="AJ130" s="503">
        <f t="shared" si="43"/>
        <v>0</v>
      </c>
      <c r="AK130" s="503">
        <f t="shared" si="43"/>
        <v>0</v>
      </c>
      <c r="AL130" s="503">
        <f t="shared" si="43"/>
        <v>0</v>
      </c>
    </row>
    <row r="131" spans="1:38" s="156" customFormat="1" ht="18.75" customHeight="1">
      <c r="A131" s="11" t="s">
        <v>57</v>
      </c>
      <c r="B131" s="146" t="s">
        <v>220</v>
      </c>
      <c r="C131" s="11"/>
      <c r="D131" s="8">
        <f>SUM(E131:AL131)</f>
        <v>24510</v>
      </c>
      <c r="E131" s="482"/>
      <c r="F131" s="482"/>
      <c r="G131" s="482"/>
      <c r="H131" s="482"/>
      <c r="I131" s="482"/>
      <c r="J131" s="482"/>
      <c r="K131" s="482"/>
      <c r="L131" s="482"/>
      <c r="M131" s="482"/>
      <c r="N131" s="482"/>
      <c r="O131" s="482"/>
      <c r="P131" s="482"/>
      <c r="Q131" s="482"/>
      <c r="R131" s="482"/>
      <c r="S131" s="482"/>
      <c r="T131" s="482"/>
      <c r="U131" s="482"/>
      <c r="V131" s="482"/>
      <c r="W131" s="14"/>
      <c r="X131" s="520">
        <v>24210</v>
      </c>
      <c r="Y131" s="520">
        <v>300</v>
      </c>
      <c r="Z131" s="482"/>
      <c r="AA131" s="482"/>
      <c r="AB131" s="482"/>
      <c r="AC131" s="482"/>
      <c r="AD131" s="482"/>
      <c r="AE131" s="482"/>
      <c r="AF131" s="482"/>
      <c r="AG131" s="482"/>
      <c r="AH131" s="482"/>
      <c r="AI131" s="502"/>
      <c r="AJ131" s="502"/>
      <c r="AK131" s="502"/>
      <c r="AL131" s="502"/>
    </row>
    <row r="132" spans="1:38" s="156" customFormat="1" ht="18.75" customHeight="1">
      <c r="A132" s="11" t="s">
        <v>58</v>
      </c>
      <c r="B132" s="146" t="s">
        <v>221</v>
      </c>
      <c r="C132" s="11"/>
      <c r="D132" s="8">
        <f>SUM(E132:AL132)</f>
        <v>359719</v>
      </c>
      <c r="E132" s="482"/>
      <c r="F132" s="482"/>
      <c r="G132" s="482">
        <v>27000</v>
      </c>
      <c r="H132" s="482"/>
      <c r="I132" s="482"/>
      <c r="J132" s="482"/>
      <c r="K132" s="482"/>
      <c r="L132" s="482"/>
      <c r="M132" s="482"/>
      <c r="N132" s="482"/>
      <c r="O132" s="482"/>
      <c r="P132" s="482"/>
      <c r="Q132" s="482"/>
      <c r="R132" s="482"/>
      <c r="S132" s="482"/>
      <c r="T132" s="482"/>
      <c r="U132" s="482">
        <v>650</v>
      </c>
      <c r="V132" s="482"/>
      <c r="W132" s="14">
        <v>115</v>
      </c>
      <c r="X132" s="520">
        <v>319384</v>
      </c>
      <c r="Y132" s="520">
        <v>12570</v>
      </c>
      <c r="Z132" s="482"/>
      <c r="AA132" s="482"/>
      <c r="AB132" s="482"/>
      <c r="AC132" s="482"/>
      <c r="AD132" s="482"/>
      <c r="AE132" s="482"/>
      <c r="AF132" s="482"/>
      <c r="AG132" s="482"/>
      <c r="AH132" s="482"/>
      <c r="AI132" s="502"/>
      <c r="AJ132" s="502"/>
      <c r="AK132" s="502"/>
      <c r="AL132" s="502"/>
    </row>
    <row r="133" spans="1:38" s="157" customFormat="1" ht="18.75" customHeight="1">
      <c r="A133" s="122">
        <v>2</v>
      </c>
      <c r="B133" s="155" t="s">
        <v>222</v>
      </c>
      <c r="C133" s="122"/>
      <c r="D133" s="8">
        <f>SUM(E133:AL133)</f>
        <v>170234</v>
      </c>
      <c r="E133" s="483">
        <f>E134</f>
        <v>0</v>
      </c>
      <c r="F133" s="483">
        <f aca="true" t="shared" si="44" ref="F133:AL133">F134</f>
        <v>0</v>
      </c>
      <c r="G133" s="483">
        <f t="shared" si="44"/>
        <v>23300</v>
      </c>
      <c r="H133" s="483">
        <f t="shared" si="44"/>
        <v>0</v>
      </c>
      <c r="I133" s="483">
        <f t="shared" si="44"/>
        <v>0</v>
      </c>
      <c r="J133" s="483">
        <f t="shared" si="44"/>
        <v>0</v>
      </c>
      <c r="K133" s="483">
        <f t="shared" si="44"/>
        <v>0</v>
      </c>
      <c r="L133" s="483">
        <f t="shared" si="44"/>
        <v>0</v>
      </c>
      <c r="M133" s="483">
        <f t="shared" si="44"/>
        <v>0</v>
      </c>
      <c r="N133" s="483">
        <f t="shared" si="44"/>
        <v>0</v>
      </c>
      <c r="O133" s="483">
        <f t="shared" si="44"/>
        <v>0</v>
      </c>
      <c r="P133" s="483">
        <f t="shared" si="44"/>
        <v>0</v>
      </c>
      <c r="Q133" s="483">
        <f t="shared" si="44"/>
        <v>0</v>
      </c>
      <c r="R133" s="483">
        <f t="shared" si="44"/>
        <v>0</v>
      </c>
      <c r="S133" s="483">
        <f t="shared" si="44"/>
        <v>0</v>
      </c>
      <c r="T133" s="483">
        <f t="shared" si="44"/>
        <v>0</v>
      </c>
      <c r="U133" s="483">
        <f t="shared" si="44"/>
        <v>585</v>
      </c>
      <c r="V133" s="483">
        <f t="shared" si="44"/>
        <v>0</v>
      </c>
      <c r="W133" s="483">
        <f t="shared" si="44"/>
        <v>80</v>
      </c>
      <c r="X133" s="483">
        <f t="shared" si="44"/>
        <v>135584</v>
      </c>
      <c r="Y133" s="483">
        <f t="shared" si="44"/>
        <v>10685</v>
      </c>
      <c r="Z133" s="483">
        <f t="shared" si="44"/>
        <v>0</v>
      </c>
      <c r="AA133" s="483">
        <f t="shared" si="44"/>
        <v>0</v>
      </c>
      <c r="AB133" s="483">
        <f t="shared" si="44"/>
        <v>0</v>
      </c>
      <c r="AC133" s="483">
        <f t="shared" si="44"/>
        <v>0</v>
      </c>
      <c r="AD133" s="483">
        <f t="shared" si="44"/>
        <v>0</v>
      </c>
      <c r="AE133" s="483">
        <f t="shared" si="44"/>
        <v>0</v>
      </c>
      <c r="AF133" s="483">
        <f t="shared" si="44"/>
        <v>0</v>
      </c>
      <c r="AG133" s="483">
        <f t="shared" si="44"/>
        <v>0</v>
      </c>
      <c r="AH133" s="483">
        <f t="shared" si="44"/>
        <v>0</v>
      </c>
      <c r="AI133" s="503">
        <f t="shared" si="44"/>
        <v>0</v>
      </c>
      <c r="AJ133" s="503">
        <f t="shared" si="44"/>
        <v>0</v>
      </c>
      <c r="AK133" s="503">
        <f t="shared" si="44"/>
        <v>0</v>
      </c>
      <c r="AL133" s="503">
        <f t="shared" si="44"/>
        <v>0</v>
      </c>
    </row>
    <row r="134" spans="1:38" s="158" customFormat="1" ht="18" customHeight="1">
      <c r="A134" s="123"/>
      <c r="B134" s="19" t="s">
        <v>223</v>
      </c>
      <c r="C134" s="123"/>
      <c r="D134" s="480">
        <f>SUM(E134:AL134)</f>
        <v>170234</v>
      </c>
      <c r="E134" s="485">
        <f>SUM(E135:E136)</f>
        <v>0</v>
      </c>
      <c r="F134" s="485">
        <f aca="true" t="shared" si="45" ref="F134:AL134">SUM(F135:F136)</f>
        <v>0</v>
      </c>
      <c r="G134" s="485">
        <f t="shared" si="45"/>
        <v>23300</v>
      </c>
      <c r="H134" s="485">
        <f t="shared" si="45"/>
        <v>0</v>
      </c>
      <c r="I134" s="485">
        <f t="shared" si="45"/>
        <v>0</v>
      </c>
      <c r="J134" s="485">
        <f t="shared" si="45"/>
        <v>0</v>
      </c>
      <c r="K134" s="485">
        <f t="shared" si="45"/>
        <v>0</v>
      </c>
      <c r="L134" s="485">
        <f t="shared" si="45"/>
        <v>0</v>
      </c>
      <c r="M134" s="485">
        <f t="shared" si="45"/>
        <v>0</v>
      </c>
      <c r="N134" s="485">
        <f t="shared" si="45"/>
        <v>0</v>
      </c>
      <c r="O134" s="485">
        <f t="shared" si="45"/>
        <v>0</v>
      </c>
      <c r="P134" s="485">
        <f t="shared" si="45"/>
        <v>0</v>
      </c>
      <c r="Q134" s="485">
        <f t="shared" si="45"/>
        <v>0</v>
      </c>
      <c r="R134" s="485">
        <f t="shared" si="45"/>
        <v>0</v>
      </c>
      <c r="S134" s="485">
        <f t="shared" si="45"/>
        <v>0</v>
      </c>
      <c r="T134" s="485">
        <f t="shared" si="45"/>
        <v>0</v>
      </c>
      <c r="U134" s="485">
        <f t="shared" si="45"/>
        <v>585</v>
      </c>
      <c r="V134" s="485">
        <f t="shared" si="45"/>
        <v>0</v>
      </c>
      <c r="W134" s="480">
        <f t="shared" si="45"/>
        <v>80</v>
      </c>
      <c r="X134" s="480">
        <f t="shared" si="45"/>
        <v>135584</v>
      </c>
      <c r="Y134" s="485">
        <f>SUM(Y135:Y136)</f>
        <v>10685</v>
      </c>
      <c r="Z134" s="485">
        <f t="shared" si="45"/>
        <v>0</v>
      </c>
      <c r="AA134" s="485">
        <f t="shared" si="45"/>
        <v>0</v>
      </c>
      <c r="AB134" s="485">
        <f t="shared" si="45"/>
        <v>0</v>
      </c>
      <c r="AC134" s="485">
        <f t="shared" si="45"/>
        <v>0</v>
      </c>
      <c r="AD134" s="485">
        <f t="shared" si="45"/>
        <v>0</v>
      </c>
      <c r="AE134" s="485">
        <f t="shared" si="45"/>
        <v>0</v>
      </c>
      <c r="AF134" s="485">
        <f t="shared" si="45"/>
        <v>0</v>
      </c>
      <c r="AG134" s="485">
        <f t="shared" si="45"/>
        <v>0</v>
      </c>
      <c r="AH134" s="485">
        <f t="shared" si="45"/>
        <v>0</v>
      </c>
      <c r="AI134" s="504">
        <f t="shared" si="45"/>
        <v>0</v>
      </c>
      <c r="AJ134" s="504">
        <f t="shared" si="45"/>
        <v>0</v>
      </c>
      <c r="AK134" s="504">
        <f t="shared" si="45"/>
        <v>0</v>
      </c>
      <c r="AL134" s="504">
        <f t="shared" si="45"/>
        <v>0</v>
      </c>
    </row>
    <row r="135" spans="1:38" s="156" customFormat="1" ht="18" customHeight="1">
      <c r="A135" s="11" t="s">
        <v>75</v>
      </c>
      <c r="B135" s="146" t="s">
        <v>154</v>
      </c>
      <c r="C135" s="11"/>
      <c r="D135" s="8">
        <f>SUM(E135:AK135)</f>
        <v>24785</v>
      </c>
      <c r="E135" s="482"/>
      <c r="F135" s="482"/>
      <c r="G135" s="482">
        <v>23300</v>
      </c>
      <c r="H135" s="482"/>
      <c r="I135" s="482"/>
      <c r="J135" s="482"/>
      <c r="K135" s="482"/>
      <c r="L135" s="482"/>
      <c r="M135" s="482"/>
      <c r="N135" s="482"/>
      <c r="O135" s="482"/>
      <c r="P135" s="482"/>
      <c r="Q135" s="482"/>
      <c r="R135" s="482"/>
      <c r="S135" s="482"/>
      <c r="T135" s="482"/>
      <c r="U135" s="482">
        <v>585</v>
      </c>
      <c r="V135" s="482"/>
      <c r="W135" s="14"/>
      <c r="X135" s="520"/>
      <c r="Y135" s="482">
        <v>900</v>
      </c>
      <c r="Z135" s="482"/>
      <c r="AA135" s="482"/>
      <c r="AB135" s="482"/>
      <c r="AC135" s="482"/>
      <c r="AD135" s="482"/>
      <c r="AE135" s="482"/>
      <c r="AF135" s="482"/>
      <c r="AG135" s="482"/>
      <c r="AH135" s="482"/>
      <c r="AI135" s="502"/>
      <c r="AJ135" s="502"/>
      <c r="AK135" s="502"/>
      <c r="AL135" s="502"/>
    </row>
    <row r="136" spans="1:38" s="156" customFormat="1" ht="18" customHeight="1">
      <c r="A136" s="11" t="s">
        <v>14</v>
      </c>
      <c r="B136" s="146" t="s">
        <v>155</v>
      </c>
      <c r="C136" s="11"/>
      <c r="D136" s="8">
        <f>SUM(E136:AL136)</f>
        <v>145449</v>
      </c>
      <c r="E136" s="482"/>
      <c r="F136" s="482"/>
      <c r="G136" s="482"/>
      <c r="H136" s="482"/>
      <c r="I136" s="482"/>
      <c r="J136" s="482"/>
      <c r="K136" s="482"/>
      <c r="L136" s="482"/>
      <c r="M136" s="482"/>
      <c r="N136" s="483"/>
      <c r="O136" s="482"/>
      <c r="P136" s="482"/>
      <c r="Q136" s="482"/>
      <c r="R136" s="482"/>
      <c r="S136" s="482"/>
      <c r="T136" s="482"/>
      <c r="U136" s="482"/>
      <c r="V136" s="482"/>
      <c r="W136" s="14">
        <v>80</v>
      </c>
      <c r="X136" s="520">
        <v>135584</v>
      </c>
      <c r="Y136" s="520">
        <f>10685-Y135</f>
        <v>9785</v>
      </c>
      <c r="Z136" s="483"/>
      <c r="AA136" s="483"/>
      <c r="AB136" s="482"/>
      <c r="AC136" s="482"/>
      <c r="AD136" s="482"/>
      <c r="AE136" s="482"/>
      <c r="AF136" s="482"/>
      <c r="AG136" s="482"/>
      <c r="AH136" s="482"/>
      <c r="AI136" s="502"/>
      <c r="AJ136" s="502"/>
      <c r="AK136" s="502"/>
      <c r="AL136" s="502"/>
    </row>
    <row r="137" spans="1:38" s="157" customFormat="1" ht="18" customHeight="1">
      <c r="A137" s="122">
        <v>3</v>
      </c>
      <c r="B137" s="155" t="s">
        <v>218</v>
      </c>
      <c r="C137" s="122"/>
      <c r="D137" s="8">
        <f>SUM(E137:AL137)</f>
        <v>189887</v>
      </c>
      <c r="E137" s="483"/>
      <c r="F137" s="483"/>
      <c r="G137" s="483">
        <f>G130-G133</f>
        <v>3700</v>
      </c>
      <c r="H137" s="483"/>
      <c r="I137" s="483"/>
      <c r="J137" s="483"/>
      <c r="K137" s="483"/>
      <c r="L137" s="483"/>
      <c r="M137" s="483"/>
      <c r="N137" s="483"/>
      <c r="O137" s="483"/>
      <c r="P137" s="483"/>
      <c r="Q137" s="483"/>
      <c r="R137" s="483"/>
      <c r="S137" s="483"/>
      <c r="T137" s="483"/>
      <c r="U137" s="483">
        <f>U130-U133</f>
        <v>65</v>
      </c>
      <c r="V137" s="483"/>
      <c r="W137" s="483">
        <f>W130-W133</f>
        <v>35</v>
      </c>
      <c r="X137" s="483">
        <f>SUM(X138:X139)</f>
        <v>183902</v>
      </c>
      <c r="Y137" s="483">
        <f>Y130-Y133</f>
        <v>2185</v>
      </c>
      <c r="Z137" s="483"/>
      <c r="AA137" s="483"/>
      <c r="AB137" s="483"/>
      <c r="AC137" s="483"/>
      <c r="AD137" s="483"/>
      <c r="AE137" s="483"/>
      <c r="AF137" s="483"/>
      <c r="AG137" s="483"/>
      <c r="AH137" s="483"/>
      <c r="AI137" s="503"/>
      <c r="AJ137" s="503"/>
      <c r="AK137" s="503"/>
      <c r="AL137" s="503"/>
    </row>
    <row r="138" spans="1:38" s="156" customFormat="1" ht="18.75" customHeight="1">
      <c r="A138" s="11" t="s">
        <v>80</v>
      </c>
      <c r="B138" s="146" t="s">
        <v>220</v>
      </c>
      <c r="C138" s="11"/>
      <c r="D138" s="8">
        <f>SUM(E138:AL138)</f>
        <v>24510</v>
      </c>
      <c r="E138" s="482"/>
      <c r="F138" s="482"/>
      <c r="G138" s="482"/>
      <c r="H138" s="482"/>
      <c r="I138" s="482"/>
      <c r="J138" s="482"/>
      <c r="K138" s="482"/>
      <c r="L138" s="482"/>
      <c r="M138" s="482"/>
      <c r="N138" s="482"/>
      <c r="O138" s="482"/>
      <c r="P138" s="482"/>
      <c r="Q138" s="482"/>
      <c r="R138" s="482"/>
      <c r="S138" s="482"/>
      <c r="T138" s="482"/>
      <c r="U138" s="482"/>
      <c r="V138" s="482"/>
      <c r="W138" s="14"/>
      <c r="X138" s="14">
        <f>X131</f>
        <v>24210</v>
      </c>
      <c r="Y138" s="482">
        <f>Y131</f>
        <v>300</v>
      </c>
      <c r="Z138" s="482"/>
      <c r="AA138" s="482"/>
      <c r="AB138" s="482"/>
      <c r="AC138" s="482"/>
      <c r="AD138" s="482"/>
      <c r="AE138" s="482"/>
      <c r="AF138" s="482"/>
      <c r="AG138" s="482"/>
      <c r="AH138" s="482"/>
      <c r="AI138" s="502"/>
      <c r="AJ138" s="502"/>
      <c r="AK138" s="502"/>
      <c r="AL138" s="502"/>
    </row>
    <row r="139" spans="1:38" s="156" customFormat="1" ht="18.75" customHeight="1">
      <c r="A139" s="11" t="s">
        <v>82</v>
      </c>
      <c r="B139" s="146" t="s">
        <v>221</v>
      </c>
      <c r="C139" s="11"/>
      <c r="D139" s="8">
        <f>SUM(E139:AL139)</f>
        <v>165377</v>
      </c>
      <c r="E139" s="14">
        <f aca="true" t="shared" si="46" ref="E139:V139">E137-E138</f>
        <v>0</v>
      </c>
      <c r="F139" s="14">
        <f t="shared" si="46"/>
        <v>0</v>
      </c>
      <c r="G139" s="14">
        <f t="shared" si="46"/>
        <v>3700</v>
      </c>
      <c r="H139" s="14">
        <f t="shared" si="46"/>
        <v>0</v>
      </c>
      <c r="I139" s="14">
        <f t="shared" si="46"/>
        <v>0</v>
      </c>
      <c r="J139" s="14">
        <f t="shared" si="46"/>
        <v>0</v>
      </c>
      <c r="K139" s="14">
        <f t="shared" si="46"/>
        <v>0</v>
      </c>
      <c r="L139" s="14">
        <f t="shared" si="46"/>
        <v>0</v>
      </c>
      <c r="M139" s="14">
        <f t="shared" si="46"/>
        <v>0</v>
      </c>
      <c r="N139" s="14">
        <f t="shared" si="46"/>
        <v>0</v>
      </c>
      <c r="O139" s="14">
        <f t="shared" si="46"/>
        <v>0</v>
      </c>
      <c r="P139" s="14">
        <f t="shared" si="46"/>
        <v>0</v>
      </c>
      <c r="Q139" s="14">
        <f t="shared" si="46"/>
        <v>0</v>
      </c>
      <c r="R139" s="14">
        <f t="shared" si="46"/>
        <v>0</v>
      </c>
      <c r="S139" s="14">
        <f t="shared" si="46"/>
        <v>0</v>
      </c>
      <c r="T139" s="14">
        <f t="shared" si="46"/>
        <v>0</v>
      </c>
      <c r="U139" s="14">
        <f t="shared" si="46"/>
        <v>65</v>
      </c>
      <c r="V139" s="14">
        <f t="shared" si="46"/>
        <v>0</v>
      </c>
      <c r="W139" s="14">
        <f>W137-W138</f>
        <v>35</v>
      </c>
      <c r="X139" s="14">
        <v>159692</v>
      </c>
      <c r="Y139" s="14">
        <f>Y137-Y138</f>
        <v>1885</v>
      </c>
      <c r="Z139" s="482"/>
      <c r="AA139" s="482"/>
      <c r="AB139" s="482"/>
      <c r="AC139" s="482"/>
      <c r="AD139" s="482"/>
      <c r="AE139" s="482"/>
      <c r="AF139" s="482"/>
      <c r="AG139" s="482"/>
      <c r="AH139" s="482"/>
      <c r="AI139" s="502"/>
      <c r="AJ139" s="502"/>
      <c r="AK139" s="502"/>
      <c r="AL139" s="502"/>
    </row>
    <row r="140" spans="2:24" ht="22.5" customHeight="1">
      <c r="B140" s="160"/>
      <c r="X140" s="105">
        <f>X130-X133</f>
        <v>208010</v>
      </c>
    </row>
    <row r="141" spans="2:24" ht="15">
      <c r="B141" s="160"/>
      <c r="X141" s="105">
        <f>X140-X137</f>
        <v>24108</v>
      </c>
    </row>
    <row r="142" ht="15">
      <c r="B142" s="160"/>
    </row>
    <row r="143" ht="15">
      <c r="B143" s="160"/>
    </row>
    <row r="144" ht="15">
      <c r="B144" s="160"/>
    </row>
    <row r="145" ht="15">
      <c r="B145" s="160"/>
    </row>
    <row r="146" ht="15">
      <c r="B146" s="160"/>
    </row>
    <row r="147" ht="15">
      <c r="B147" s="160"/>
    </row>
    <row r="148" ht="15">
      <c r="B148" s="160"/>
    </row>
    <row r="149" ht="15">
      <c r="B149" s="160"/>
    </row>
    <row r="150" ht="15">
      <c r="B150" s="160"/>
    </row>
    <row r="151" ht="15">
      <c r="B151" s="160"/>
    </row>
    <row r="152" ht="15">
      <c r="B152" s="160"/>
    </row>
    <row r="153" ht="15">
      <c r="B153" s="160"/>
    </row>
    <row r="154" ht="15">
      <c r="B154" s="160"/>
    </row>
    <row r="155" ht="15">
      <c r="B155" s="160"/>
    </row>
    <row r="156" ht="15">
      <c r="B156" s="160"/>
    </row>
    <row r="157" ht="15">
      <c r="B157" s="160"/>
    </row>
    <row r="158" ht="15">
      <c r="B158" s="160"/>
    </row>
    <row r="159" ht="15">
      <c r="B159" s="160"/>
    </row>
    <row r="160" ht="15">
      <c r="B160" s="160"/>
    </row>
    <row r="161" ht="15">
      <c r="B161" s="160"/>
    </row>
    <row r="162" ht="15">
      <c r="B162" s="160"/>
    </row>
    <row r="163" ht="15">
      <c r="B163" s="160"/>
    </row>
    <row r="164" ht="15">
      <c r="B164" s="160"/>
    </row>
    <row r="165" ht="15">
      <c r="B165" s="160"/>
    </row>
    <row r="166" ht="15">
      <c r="B166" s="160"/>
    </row>
    <row r="167" ht="15">
      <c r="B167" s="160"/>
    </row>
    <row r="168" ht="15">
      <c r="B168" s="160"/>
    </row>
    <row r="169" ht="15">
      <c r="B169" s="160"/>
    </row>
    <row r="170" ht="15">
      <c r="B170" s="160"/>
    </row>
  </sheetData>
  <sheetProtection/>
  <mergeCells count="2">
    <mergeCell ref="A4:S4"/>
    <mergeCell ref="A3:S3"/>
  </mergeCells>
  <printOptions/>
  <pageMargins left="0.57" right="0.4" top="0.51" bottom="0.47" header="0.47" footer="0.39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ThanhTuyen</dc:creator>
  <cp:keywords/>
  <dc:description/>
  <cp:lastModifiedBy>khanh han</cp:lastModifiedBy>
  <cp:lastPrinted>2021-05-13T01:56:25Z</cp:lastPrinted>
  <dcterms:created xsi:type="dcterms:W3CDTF">2012-07-21T09:20:46Z</dcterms:created>
  <dcterms:modified xsi:type="dcterms:W3CDTF">2021-05-20T05:58:42Z</dcterms:modified>
  <cp:category/>
  <cp:version/>
  <cp:contentType/>
  <cp:contentStatus/>
</cp:coreProperties>
</file>